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HD02\Desktop\施設整備補助金申請書類提出用計算書類等\令和元年度決算\貸借対照表\"/>
    </mc:Choice>
  </mc:AlternateContent>
  <xr:revisionPtr revIDLastSave="0" documentId="13_ncr:1_{1B1FD452-7A89-480B-B173-2D58812C1112}" xr6:coauthVersionLast="45" xr6:coauthVersionMax="45" xr10:uidLastSave="{00000000-0000-0000-0000-000000000000}"/>
  <bookViews>
    <workbookView xWindow="-120" yWindow="-120" windowWidth="29040" windowHeight="15840" activeTab="3" xr2:uid="{92ECD952-9B33-4E4E-92D5-4765D82A8E53}"/>
  </bookViews>
  <sheets>
    <sheet name="第三号第一様式" sheetId="1" r:id="rId1"/>
    <sheet name="第三号第二様式" sheetId="2" r:id="rId2"/>
    <sheet name="社会福祉事業" sheetId="3" r:id="rId3"/>
    <sheet name="収益事業" sheetId="4" r:id="rId4"/>
  </sheets>
  <definedNames>
    <definedName name="_xlnm.Print_Titles" localSheetId="2">社会福祉事業!$1:$7</definedName>
    <definedName name="_xlnm.Print_Titles" localSheetId="3">収益事業!$1:$7</definedName>
    <definedName name="_xlnm.Print_Titles" localSheetId="0">第三号第一様式!$1:$6</definedName>
    <definedName name="_xlnm.Print_Titles" localSheetId="1">第三号第二様式!$1:$7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4" l="1"/>
  <c r="D9" i="4" s="1"/>
  <c r="F9" i="4" s="1"/>
  <c r="E9" i="4"/>
  <c r="D10" i="4"/>
  <c r="F10" i="4"/>
  <c r="D11" i="4"/>
  <c r="F11" i="4" s="1"/>
  <c r="D12" i="4"/>
  <c r="F12" i="4" s="1"/>
  <c r="D13" i="4"/>
  <c r="F13" i="4"/>
  <c r="D14" i="4"/>
  <c r="F14" i="4" s="1"/>
  <c r="D15" i="4"/>
  <c r="F15" i="4" s="1"/>
  <c r="D16" i="4"/>
  <c r="F16" i="4"/>
  <c r="D17" i="4"/>
  <c r="F17" i="4" s="1"/>
  <c r="D18" i="4"/>
  <c r="F18" i="4" s="1"/>
  <c r="D19" i="4"/>
  <c r="F19" i="4"/>
  <c r="D20" i="4"/>
  <c r="F20" i="4" s="1"/>
  <c r="D21" i="4"/>
  <c r="F21" i="4" s="1"/>
  <c r="D22" i="4"/>
  <c r="F22" i="4"/>
  <c r="D23" i="4"/>
  <c r="F23" i="4" s="1"/>
  <c r="D24" i="4"/>
  <c r="F24" i="4" s="1"/>
  <c r="D25" i="4"/>
  <c r="F25" i="4"/>
  <c r="D26" i="4"/>
  <c r="F26" i="4" s="1"/>
  <c r="D27" i="4"/>
  <c r="F27" i="4" s="1"/>
  <c r="D28" i="4"/>
  <c r="F28" i="4"/>
  <c r="D29" i="4"/>
  <c r="F29" i="4" s="1"/>
  <c r="D30" i="4"/>
  <c r="F30" i="4" s="1"/>
  <c r="D31" i="4"/>
  <c r="F31" i="4"/>
  <c r="D32" i="4"/>
  <c r="F32" i="4" s="1"/>
  <c r="D33" i="4"/>
  <c r="F33" i="4" s="1"/>
  <c r="D34" i="4"/>
  <c r="F34" i="4"/>
  <c r="D35" i="4"/>
  <c r="F35" i="4" s="1"/>
  <c r="D36" i="4"/>
  <c r="F36" i="4" s="1"/>
  <c r="C38" i="4"/>
  <c r="D38" i="4" s="1"/>
  <c r="F38" i="4" s="1"/>
  <c r="E38" i="4"/>
  <c r="D39" i="4"/>
  <c r="F39" i="4" s="1"/>
  <c r="D40" i="4"/>
  <c r="F40" i="4" s="1"/>
  <c r="D41" i="4"/>
  <c r="F41" i="4"/>
  <c r="D42" i="4"/>
  <c r="F42" i="4" s="1"/>
  <c r="D43" i="4"/>
  <c r="F43" i="4" s="1"/>
  <c r="C44" i="4"/>
  <c r="C37" i="4" s="1"/>
  <c r="D37" i="4" s="1"/>
  <c r="D44" i="4"/>
  <c r="F44" i="4" s="1"/>
  <c r="E44" i="4"/>
  <c r="E37" i="4" s="1"/>
  <c r="E70" i="4" s="1"/>
  <c r="D45" i="4"/>
  <c r="F45" i="4" s="1"/>
  <c r="D46" i="4"/>
  <c r="F46" i="4"/>
  <c r="D47" i="4"/>
  <c r="F47" i="4" s="1"/>
  <c r="D48" i="4"/>
  <c r="F48" i="4" s="1"/>
  <c r="D49" i="4"/>
  <c r="F49" i="4"/>
  <c r="D50" i="4"/>
  <c r="F50" i="4" s="1"/>
  <c r="D51" i="4"/>
  <c r="F51" i="4" s="1"/>
  <c r="D52" i="4"/>
  <c r="F52" i="4"/>
  <c r="D53" i="4"/>
  <c r="F53" i="4" s="1"/>
  <c r="D54" i="4"/>
  <c r="F54" i="4" s="1"/>
  <c r="D55" i="4"/>
  <c r="F55" i="4"/>
  <c r="D56" i="4"/>
  <c r="F56" i="4" s="1"/>
  <c r="D57" i="4"/>
  <c r="F57" i="4" s="1"/>
  <c r="D58" i="4"/>
  <c r="F58" i="4"/>
  <c r="D59" i="4"/>
  <c r="F59" i="4" s="1"/>
  <c r="D60" i="4"/>
  <c r="F60" i="4" s="1"/>
  <c r="D61" i="4"/>
  <c r="F61" i="4"/>
  <c r="D62" i="4"/>
  <c r="F62" i="4" s="1"/>
  <c r="D63" i="4"/>
  <c r="F63" i="4" s="1"/>
  <c r="D64" i="4"/>
  <c r="F64" i="4"/>
  <c r="D65" i="4"/>
  <c r="F65" i="4" s="1"/>
  <c r="D66" i="4"/>
  <c r="F66" i="4" s="1"/>
  <c r="D67" i="4"/>
  <c r="F67" i="4"/>
  <c r="D68" i="4"/>
  <c r="F68" i="4" s="1"/>
  <c r="D69" i="4"/>
  <c r="F69" i="4" s="1"/>
  <c r="C72" i="4"/>
  <c r="D72" i="4" s="1"/>
  <c r="F72" i="4" s="1"/>
  <c r="E72" i="4"/>
  <c r="D73" i="4"/>
  <c r="F73" i="4" s="1"/>
  <c r="D74" i="4"/>
  <c r="F74" i="4" s="1"/>
  <c r="D75" i="4"/>
  <c r="F75" i="4"/>
  <c r="D76" i="4"/>
  <c r="F76" i="4" s="1"/>
  <c r="D77" i="4"/>
  <c r="F77" i="4" s="1"/>
  <c r="D78" i="4"/>
  <c r="F78" i="4"/>
  <c r="D79" i="4"/>
  <c r="F79" i="4" s="1"/>
  <c r="D80" i="4"/>
  <c r="F80" i="4" s="1"/>
  <c r="D81" i="4"/>
  <c r="F81" i="4"/>
  <c r="D82" i="4"/>
  <c r="F82" i="4" s="1"/>
  <c r="D83" i="4"/>
  <c r="F83" i="4" s="1"/>
  <c r="D84" i="4"/>
  <c r="F84" i="4"/>
  <c r="D85" i="4"/>
  <c r="F85" i="4" s="1"/>
  <c r="D86" i="4"/>
  <c r="F86" i="4" s="1"/>
  <c r="D87" i="4"/>
  <c r="F87" i="4"/>
  <c r="D88" i="4"/>
  <c r="F88" i="4" s="1"/>
  <c r="D89" i="4"/>
  <c r="F89" i="4" s="1"/>
  <c r="D90" i="4"/>
  <c r="F90" i="4"/>
  <c r="D91" i="4"/>
  <c r="F91" i="4" s="1"/>
  <c r="D92" i="4"/>
  <c r="F92" i="4" s="1"/>
  <c r="D93" i="4"/>
  <c r="F93" i="4"/>
  <c r="D94" i="4"/>
  <c r="F94" i="4" s="1"/>
  <c r="D95" i="4"/>
  <c r="F95" i="4" s="1"/>
  <c r="D96" i="4"/>
  <c r="F96" i="4"/>
  <c r="D97" i="4"/>
  <c r="F97" i="4" s="1"/>
  <c r="C98" i="4"/>
  <c r="D98" i="4" s="1"/>
  <c r="F98" i="4" s="1"/>
  <c r="E98" i="4"/>
  <c r="D99" i="4"/>
  <c r="F99" i="4" s="1"/>
  <c r="D100" i="4"/>
  <c r="F100" i="4" s="1"/>
  <c r="D101" i="4"/>
  <c r="F101" i="4"/>
  <c r="D102" i="4"/>
  <c r="F102" i="4" s="1"/>
  <c r="D103" i="4"/>
  <c r="F103" i="4" s="1"/>
  <c r="D104" i="4"/>
  <c r="F104" i="4"/>
  <c r="D105" i="4"/>
  <c r="F105" i="4" s="1"/>
  <c r="D106" i="4"/>
  <c r="F106" i="4" s="1"/>
  <c r="D107" i="4"/>
  <c r="F107" i="4"/>
  <c r="D108" i="4"/>
  <c r="F108" i="4" s="1"/>
  <c r="D109" i="4"/>
  <c r="F109" i="4" s="1"/>
  <c r="C110" i="4"/>
  <c r="D110" i="4"/>
  <c r="F110" i="4" s="1"/>
  <c r="E110" i="4"/>
  <c r="C112" i="4"/>
  <c r="D112" i="4" s="1"/>
  <c r="F112" i="4" s="1"/>
  <c r="E112" i="4"/>
  <c r="E126" i="4" s="1"/>
  <c r="E127" i="4" s="1"/>
  <c r="D113" i="4"/>
  <c r="F113" i="4" s="1"/>
  <c r="D114" i="4"/>
  <c r="F114" i="4" s="1"/>
  <c r="D115" i="4"/>
  <c r="F115" i="4"/>
  <c r="C116" i="4"/>
  <c r="D116" i="4" s="1"/>
  <c r="F116" i="4" s="1"/>
  <c r="E116" i="4"/>
  <c r="D117" i="4"/>
  <c r="F117" i="4"/>
  <c r="D118" i="4"/>
  <c r="F118" i="4" s="1"/>
  <c r="C119" i="4"/>
  <c r="D119" i="4" s="1"/>
  <c r="F119" i="4" s="1"/>
  <c r="E119" i="4"/>
  <c r="D120" i="4"/>
  <c r="F120" i="4" s="1"/>
  <c r="D121" i="4"/>
  <c r="F121" i="4" s="1"/>
  <c r="D122" i="4"/>
  <c r="F122" i="4"/>
  <c r="D123" i="4"/>
  <c r="F123" i="4" s="1"/>
  <c r="D124" i="4"/>
  <c r="F124" i="4" s="1"/>
  <c r="D125" i="4"/>
  <c r="F125" i="4"/>
  <c r="C126" i="4"/>
  <c r="D126" i="4" s="1"/>
  <c r="F126" i="4" s="1"/>
  <c r="C9" i="3"/>
  <c r="D9" i="3"/>
  <c r="X9" i="3" s="1"/>
  <c r="Z9" i="3" s="1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Y9" i="3"/>
  <c r="X10" i="3"/>
  <c r="Z10" i="3"/>
  <c r="X11" i="3"/>
  <c r="Z11" i="3"/>
  <c r="X12" i="3"/>
  <c r="Z12" i="3"/>
  <c r="X13" i="3"/>
  <c r="Z13" i="3"/>
  <c r="X14" i="3"/>
  <c r="Z14" i="3"/>
  <c r="X15" i="3"/>
  <c r="Z15" i="3"/>
  <c r="X16" i="3"/>
  <c r="Z16" i="3"/>
  <c r="X17" i="3"/>
  <c r="Z17" i="3"/>
  <c r="X18" i="3"/>
  <c r="Z18" i="3"/>
  <c r="X19" i="3"/>
  <c r="Z19" i="3"/>
  <c r="X20" i="3"/>
  <c r="Z20" i="3"/>
  <c r="X21" i="3"/>
  <c r="Z21" i="3"/>
  <c r="X22" i="3"/>
  <c r="Z22" i="3"/>
  <c r="X23" i="3"/>
  <c r="Z23" i="3"/>
  <c r="X24" i="3"/>
  <c r="Z24" i="3"/>
  <c r="X25" i="3"/>
  <c r="Z25" i="3"/>
  <c r="X26" i="3"/>
  <c r="Z26" i="3"/>
  <c r="X27" i="3"/>
  <c r="Z27" i="3"/>
  <c r="X28" i="3"/>
  <c r="Z28" i="3"/>
  <c r="X29" i="3"/>
  <c r="Z29" i="3"/>
  <c r="X30" i="3"/>
  <c r="Z30" i="3"/>
  <c r="X31" i="3"/>
  <c r="Z31" i="3"/>
  <c r="X32" i="3"/>
  <c r="Z32" i="3"/>
  <c r="X33" i="3"/>
  <c r="Z33" i="3"/>
  <c r="X34" i="3"/>
  <c r="Z34" i="3"/>
  <c r="X35" i="3"/>
  <c r="Z35" i="3"/>
  <c r="X36" i="3"/>
  <c r="Z36" i="3"/>
  <c r="C38" i="3"/>
  <c r="C37" i="3" s="1"/>
  <c r="D38" i="3"/>
  <c r="D37" i="3" s="1"/>
  <c r="D70" i="3" s="1"/>
  <c r="E38" i="3"/>
  <c r="E37" i="3" s="1"/>
  <c r="E70" i="3" s="1"/>
  <c r="F38" i="3"/>
  <c r="F37" i="3" s="1"/>
  <c r="F70" i="3" s="1"/>
  <c r="G38" i="3"/>
  <c r="G37" i="3" s="1"/>
  <c r="G70" i="3" s="1"/>
  <c r="H38" i="3"/>
  <c r="H37" i="3" s="1"/>
  <c r="H70" i="3" s="1"/>
  <c r="I38" i="3"/>
  <c r="I37" i="3" s="1"/>
  <c r="I70" i="3" s="1"/>
  <c r="J38" i="3"/>
  <c r="J37" i="3" s="1"/>
  <c r="J70" i="3" s="1"/>
  <c r="K38" i="3"/>
  <c r="K37" i="3" s="1"/>
  <c r="K70" i="3" s="1"/>
  <c r="L38" i="3"/>
  <c r="L37" i="3" s="1"/>
  <c r="L70" i="3" s="1"/>
  <c r="M38" i="3"/>
  <c r="M37" i="3" s="1"/>
  <c r="M70" i="3" s="1"/>
  <c r="N38" i="3"/>
  <c r="N37" i="3" s="1"/>
  <c r="N70" i="3" s="1"/>
  <c r="O38" i="3"/>
  <c r="O37" i="3" s="1"/>
  <c r="O70" i="3" s="1"/>
  <c r="P38" i="3"/>
  <c r="P37" i="3" s="1"/>
  <c r="P70" i="3" s="1"/>
  <c r="Q38" i="3"/>
  <c r="Q37" i="3" s="1"/>
  <c r="Q70" i="3" s="1"/>
  <c r="R38" i="3"/>
  <c r="R37" i="3" s="1"/>
  <c r="R70" i="3" s="1"/>
  <c r="S38" i="3"/>
  <c r="S37" i="3" s="1"/>
  <c r="S70" i="3" s="1"/>
  <c r="T38" i="3"/>
  <c r="T37" i="3" s="1"/>
  <c r="T70" i="3" s="1"/>
  <c r="U38" i="3"/>
  <c r="U37" i="3" s="1"/>
  <c r="U70" i="3" s="1"/>
  <c r="V38" i="3"/>
  <c r="V37" i="3" s="1"/>
  <c r="V70" i="3" s="1"/>
  <c r="W38" i="3"/>
  <c r="W37" i="3" s="1"/>
  <c r="W70" i="3" s="1"/>
  <c r="Y38" i="3"/>
  <c r="Y37" i="3" s="1"/>
  <c r="Y70" i="3" s="1"/>
  <c r="X39" i="3"/>
  <c r="Z39" i="3"/>
  <c r="X40" i="3"/>
  <c r="Z40" i="3"/>
  <c r="X41" i="3"/>
  <c r="Z41" i="3"/>
  <c r="X42" i="3"/>
  <c r="Z42" i="3"/>
  <c r="X43" i="3"/>
  <c r="Z43" i="3"/>
  <c r="C44" i="3"/>
  <c r="D44" i="3"/>
  <c r="X44" i="3" s="1"/>
  <c r="Z44" i="3" s="1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Y44" i="3"/>
  <c r="X45" i="3"/>
  <c r="Z45" i="3"/>
  <c r="X46" i="3"/>
  <c r="Z46" i="3"/>
  <c r="X47" i="3"/>
  <c r="Z47" i="3"/>
  <c r="X48" i="3"/>
  <c r="Z48" i="3"/>
  <c r="X49" i="3"/>
  <c r="Z49" i="3"/>
  <c r="X50" i="3"/>
  <c r="Z50" i="3"/>
  <c r="X51" i="3"/>
  <c r="Z51" i="3"/>
  <c r="X52" i="3"/>
  <c r="Z52" i="3"/>
  <c r="X53" i="3"/>
  <c r="Z53" i="3" s="1"/>
  <c r="X54" i="3"/>
  <c r="Z54" i="3"/>
  <c r="X55" i="3"/>
  <c r="Z55" i="3"/>
  <c r="X56" i="3"/>
  <c r="Z56" i="3" s="1"/>
  <c r="X57" i="3"/>
  <c r="Z57" i="3"/>
  <c r="X58" i="3"/>
  <c r="Z58" i="3"/>
  <c r="X59" i="3"/>
  <c r="Z59" i="3" s="1"/>
  <c r="X60" i="3"/>
  <c r="Z60" i="3"/>
  <c r="X61" i="3"/>
  <c r="Z61" i="3"/>
  <c r="X62" i="3"/>
  <c r="Z62" i="3" s="1"/>
  <c r="X63" i="3"/>
  <c r="Z63" i="3"/>
  <c r="X64" i="3"/>
  <c r="Z64" i="3"/>
  <c r="X65" i="3"/>
  <c r="Z65" i="3" s="1"/>
  <c r="X66" i="3"/>
  <c r="Z66" i="3"/>
  <c r="X67" i="3"/>
  <c r="Z67" i="3"/>
  <c r="X68" i="3"/>
  <c r="Z68" i="3" s="1"/>
  <c r="X69" i="3"/>
  <c r="Z69" i="3"/>
  <c r="C72" i="3"/>
  <c r="X72" i="3" s="1"/>
  <c r="Z72" i="3" s="1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Y72" i="3"/>
  <c r="X73" i="3"/>
  <c r="Z73" i="3"/>
  <c r="X74" i="3"/>
  <c r="Z74" i="3" s="1"/>
  <c r="X75" i="3"/>
  <c r="Z75" i="3"/>
  <c r="X76" i="3"/>
  <c r="Z76" i="3"/>
  <c r="X77" i="3"/>
  <c r="Z77" i="3" s="1"/>
  <c r="X78" i="3"/>
  <c r="Z78" i="3"/>
  <c r="X79" i="3"/>
  <c r="Z79" i="3"/>
  <c r="X80" i="3"/>
  <c r="Z80" i="3" s="1"/>
  <c r="X81" i="3"/>
  <c r="Z81" i="3"/>
  <c r="X82" i="3"/>
  <c r="Z82" i="3"/>
  <c r="X83" i="3"/>
  <c r="Z83" i="3" s="1"/>
  <c r="X84" i="3"/>
  <c r="Z84" i="3"/>
  <c r="X85" i="3"/>
  <c r="Z85" i="3"/>
  <c r="X86" i="3"/>
  <c r="Z86" i="3" s="1"/>
  <c r="X87" i="3"/>
  <c r="Z87" i="3"/>
  <c r="X88" i="3"/>
  <c r="Z88" i="3"/>
  <c r="X89" i="3"/>
  <c r="Z89" i="3" s="1"/>
  <c r="X90" i="3"/>
  <c r="Z90" i="3"/>
  <c r="X91" i="3"/>
  <c r="Z91" i="3"/>
  <c r="X92" i="3"/>
  <c r="Z92" i="3" s="1"/>
  <c r="X93" i="3"/>
  <c r="Z93" i="3"/>
  <c r="X94" i="3"/>
  <c r="Z94" i="3"/>
  <c r="X95" i="3"/>
  <c r="Z95" i="3" s="1"/>
  <c r="X96" i="3"/>
  <c r="Z96" i="3"/>
  <c r="X97" i="3"/>
  <c r="Z97" i="3"/>
  <c r="C98" i="3"/>
  <c r="D98" i="3"/>
  <c r="E98" i="3"/>
  <c r="F98" i="3"/>
  <c r="F110" i="3" s="1"/>
  <c r="F127" i="3" s="1"/>
  <c r="G98" i="3"/>
  <c r="G110" i="3" s="1"/>
  <c r="G127" i="3" s="1"/>
  <c r="H98" i="3"/>
  <c r="I98" i="3"/>
  <c r="J98" i="3"/>
  <c r="K98" i="3"/>
  <c r="L98" i="3"/>
  <c r="L110" i="3" s="1"/>
  <c r="L127" i="3" s="1"/>
  <c r="M98" i="3"/>
  <c r="M110" i="3" s="1"/>
  <c r="M127" i="3" s="1"/>
  <c r="N98" i="3"/>
  <c r="O98" i="3"/>
  <c r="P98" i="3"/>
  <c r="Q98" i="3"/>
  <c r="R98" i="3"/>
  <c r="R110" i="3" s="1"/>
  <c r="R127" i="3" s="1"/>
  <c r="S98" i="3"/>
  <c r="S110" i="3" s="1"/>
  <c r="S127" i="3" s="1"/>
  <c r="T98" i="3"/>
  <c r="U98" i="3"/>
  <c r="V98" i="3"/>
  <c r="W98" i="3"/>
  <c r="X98" i="3"/>
  <c r="Z98" i="3" s="1"/>
  <c r="Y98" i="3"/>
  <c r="Y110" i="3" s="1"/>
  <c r="Y127" i="3" s="1"/>
  <c r="X99" i="3"/>
  <c r="Z99" i="3" s="1"/>
  <c r="X100" i="3"/>
  <c r="Z100" i="3"/>
  <c r="X101" i="3"/>
  <c r="Z101" i="3"/>
  <c r="X102" i="3"/>
  <c r="Z102" i="3" s="1"/>
  <c r="X103" i="3"/>
  <c r="Z103" i="3"/>
  <c r="X104" i="3"/>
  <c r="Z104" i="3"/>
  <c r="X105" i="3"/>
  <c r="Z105" i="3" s="1"/>
  <c r="X106" i="3"/>
  <c r="Z106" i="3"/>
  <c r="X107" i="3"/>
  <c r="Z107" i="3"/>
  <c r="X108" i="3"/>
  <c r="Z108" i="3" s="1"/>
  <c r="X109" i="3"/>
  <c r="Z109" i="3"/>
  <c r="C110" i="3"/>
  <c r="X110" i="3" s="1"/>
  <c r="Z110" i="3" s="1"/>
  <c r="D110" i="3"/>
  <c r="E110" i="3"/>
  <c r="H110" i="3"/>
  <c r="I110" i="3"/>
  <c r="I127" i="3" s="1"/>
  <c r="J110" i="3"/>
  <c r="K110" i="3"/>
  <c r="N110" i="3"/>
  <c r="N127" i="3" s="1"/>
  <c r="O110" i="3"/>
  <c r="P110" i="3"/>
  <c r="Q110" i="3"/>
  <c r="T110" i="3"/>
  <c r="T127" i="3" s="1"/>
  <c r="U110" i="3"/>
  <c r="U127" i="3" s="1"/>
  <c r="V110" i="3"/>
  <c r="W110" i="3"/>
  <c r="C112" i="3"/>
  <c r="X112" i="3" s="1"/>
  <c r="Z112" i="3" s="1"/>
  <c r="D112" i="3"/>
  <c r="E112" i="3"/>
  <c r="F112" i="3"/>
  <c r="G112" i="3"/>
  <c r="H112" i="3"/>
  <c r="H126" i="3" s="1"/>
  <c r="I112" i="3"/>
  <c r="I126" i="3" s="1"/>
  <c r="J112" i="3"/>
  <c r="K112" i="3"/>
  <c r="L112" i="3"/>
  <c r="M112" i="3"/>
  <c r="N112" i="3"/>
  <c r="N126" i="3" s="1"/>
  <c r="O112" i="3"/>
  <c r="O126" i="3" s="1"/>
  <c r="P112" i="3"/>
  <c r="Q112" i="3"/>
  <c r="R112" i="3"/>
  <c r="S112" i="3"/>
  <c r="T112" i="3"/>
  <c r="T126" i="3" s="1"/>
  <c r="U112" i="3"/>
  <c r="U126" i="3" s="1"/>
  <c r="V112" i="3"/>
  <c r="W112" i="3"/>
  <c r="Y112" i="3"/>
  <c r="X113" i="3"/>
  <c r="Z113" i="3" s="1"/>
  <c r="X114" i="3"/>
  <c r="Z114" i="3" s="1"/>
  <c r="X115" i="3"/>
  <c r="Z115" i="3"/>
  <c r="C116" i="3"/>
  <c r="X116" i="3" s="1"/>
  <c r="Z116" i="3" s="1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Y116" i="3"/>
  <c r="X117" i="3"/>
  <c r="Z117" i="3" s="1"/>
  <c r="X118" i="3"/>
  <c r="Z118" i="3" s="1"/>
  <c r="C119" i="3"/>
  <c r="D119" i="3"/>
  <c r="X119" i="3" s="1"/>
  <c r="Z119" i="3" s="1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Y119" i="3"/>
  <c r="X120" i="3"/>
  <c r="Z120" i="3"/>
  <c r="X121" i="3"/>
  <c r="Z121" i="3" s="1"/>
  <c r="X122" i="3"/>
  <c r="Z122" i="3" s="1"/>
  <c r="X123" i="3"/>
  <c r="Z123" i="3"/>
  <c r="X124" i="3"/>
  <c r="Z124" i="3" s="1"/>
  <c r="X125" i="3"/>
  <c r="Z125" i="3" s="1"/>
  <c r="D126" i="3"/>
  <c r="D127" i="3" s="1"/>
  <c r="E126" i="3"/>
  <c r="F126" i="3"/>
  <c r="G126" i="3"/>
  <c r="J126" i="3"/>
  <c r="K126" i="3"/>
  <c r="L126" i="3"/>
  <c r="M126" i="3"/>
  <c r="P126" i="3"/>
  <c r="Q126" i="3"/>
  <c r="R126" i="3"/>
  <c r="S126" i="3"/>
  <c r="V126" i="3"/>
  <c r="W126" i="3"/>
  <c r="Y126" i="3"/>
  <c r="E127" i="3"/>
  <c r="J127" i="3"/>
  <c r="K127" i="3"/>
  <c r="P127" i="3"/>
  <c r="Q127" i="3"/>
  <c r="V127" i="3"/>
  <c r="W127" i="3"/>
  <c r="F37" i="4" l="1"/>
  <c r="C127" i="4"/>
  <c r="D127" i="4" s="1"/>
  <c r="F127" i="4" s="1"/>
  <c r="C70" i="4"/>
  <c r="D70" i="4" s="1"/>
  <c r="F70" i="4" s="1"/>
  <c r="O127" i="3"/>
  <c r="C70" i="3"/>
  <c r="X70" i="3" s="1"/>
  <c r="Z70" i="3" s="1"/>
  <c r="X37" i="3"/>
  <c r="Z37" i="3" s="1"/>
  <c r="H127" i="3"/>
  <c r="C127" i="3"/>
  <c r="X127" i="3" s="1"/>
  <c r="Z127" i="3" s="1"/>
  <c r="C126" i="3"/>
  <c r="X126" i="3" s="1"/>
  <c r="Z126" i="3" s="1"/>
  <c r="X38" i="3"/>
  <c r="Z38" i="3" s="1"/>
  <c r="C9" i="2" l="1"/>
  <c r="D9" i="2"/>
  <c r="E9" i="2"/>
  <c r="F9" i="2"/>
  <c r="H9" i="2" s="1"/>
  <c r="G9" i="2"/>
  <c r="F10" i="2"/>
  <c r="H10" i="2"/>
  <c r="F11" i="2"/>
  <c r="H11" i="2"/>
  <c r="F12" i="2"/>
  <c r="H12" i="2" s="1"/>
  <c r="F13" i="2"/>
  <c r="H13" i="2"/>
  <c r="F14" i="2"/>
  <c r="H14" i="2"/>
  <c r="F15" i="2"/>
  <c r="H15" i="2" s="1"/>
  <c r="F16" i="2"/>
  <c r="H16" i="2"/>
  <c r="F17" i="2"/>
  <c r="H17" i="2"/>
  <c r="F18" i="2"/>
  <c r="H18" i="2" s="1"/>
  <c r="F19" i="2"/>
  <c r="H19" i="2"/>
  <c r="F20" i="2"/>
  <c r="H20" i="2"/>
  <c r="F21" i="2"/>
  <c r="H21" i="2" s="1"/>
  <c r="F22" i="2"/>
  <c r="H22" i="2"/>
  <c r="F23" i="2"/>
  <c r="H23" i="2"/>
  <c r="F24" i="2"/>
  <c r="H24" i="2" s="1"/>
  <c r="F25" i="2"/>
  <c r="H25" i="2"/>
  <c r="F26" i="2"/>
  <c r="H26" i="2"/>
  <c r="F27" i="2"/>
  <c r="H27" i="2" s="1"/>
  <c r="F28" i="2"/>
  <c r="H28" i="2"/>
  <c r="F29" i="2"/>
  <c r="H29" i="2"/>
  <c r="F30" i="2"/>
  <c r="H30" i="2" s="1"/>
  <c r="F31" i="2"/>
  <c r="H31" i="2"/>
  <c r="F32" i="2"/>
  <c r="H32" i="2"/>
  <c r="F33" i="2"/>
  <c r="H33" i="2" s="1"/>
  <c r="F34" i="2"/>
  <c r="H34" i="2"/>
  <c r="C36" i="2"/>
  <c r="C35" i="2" s="1"/>
  <c r="D36" i="2"/>
  <c r="D35" i="2" s="1"/>
  <c r="D67" i="2" s="1"/>
  <c r="E36" i="2"/>
  <c r="E35" i="2" s="1"/>
  <c r="E67" i="2" s="1"/>
  <c r="G36" i="2"/>
  <c r="G35" i="2" s="1"/>
  <c r="G67" i="2" s="1"/>
  <c r="F37" i="2"/>
  <c r="H37" i="2"/>
  <c r="F38" i="2"/>
  <c r="H38" i="2" s="1"/>
  <c r="F39" i="2"/>
  <c r="H39" i="2"/>
  <c r="F40" i="2"/>
  <c r="H40" i="2"/>
  <c r="F41" i="2"/>
  <c r="H41" i="2" s="1"/>
  <c r="C42" i="2"/>
  <c r="D42" i="2"/>
  <c r="E42" i="2"/>
  <c r="F42" i="2" s="1"/>
  <c r="H42" i="2" s="1"/>
  <c r="G42" i="2"/>
  <c r="F43" i="2"/>
  <c r="H43" i="2"/>
  <c r="F44" i="2"/>
  <c r="H44" i="2"/>
  <c r="F45" i="2"/>
  <c r="H45" i="2" s="1"/>
  <c r="F46" i="2"/>
  <c r="H46" i="2"/>
  <c r="F47" i="2"/>
  <c r="H47" i="2"/>
  <c r="F48" i="2"/>
  <c r="H48" i="2" s="1"/>
  <c r="F49" i="2"/>
  <c r="H49" i="2"/>
  <c r="F50" i="2"/>
  <c r="H50" i="2"/>
  <c r="F51" i="2"/>
  <c r="H51" i="2" s="1"/>
  <c r="F52" i="2"/>
  <c r="H52" i="2"/>
  <c r="F53" i="2"/>
  <c r="H53" i="2"/>
  <c r="F54" i="2"/>
  <c r="H54" i="2" s="1"/>
  <c r="F55" i="2"/>
  <c r="H55" i="2"/>
  <c r="F56" i="2"/>
  <c r="H56" i="2"/>
  <c r="F57" i="2"/>
  <c r="H57" i="2" s="1"/>
  <c r="F58" i="2"/>
  <c r="H58" i="2"/>
  <c r="F59" i="2"/>
  <c r="H59" i="2"/>
  <c r="F60" i="2"/>
  <c r="H60" i="2" s="1"/>
  <c r="F61" i="2"/>
  <c r="H61" i="2"/>
  <c r="F62" i="2"/>
  <c r="H62" i="2"/>
  <c r="F63" i="2"/>
  <c r="H63" i="2" s="1"/>
  <c r="F64" i="2"/>
  <c r="H64" i="2"/>
  <c r="F65" i="2"/>
  <c r="H65" i="2"/>
  <c r="F66" i="2"/>
  <c r="H66" i="2" s="1"/>
  <c r="C69" i="2"/>
  <c r="D69" i="2"/>
  <c r="E69" i="2"/>
  <c r="F69" i="2"/>
  <c r="H69" i="2" s="1"/>
  <c r="G69" i="2"/>
  <c r="F70" i="2"/>
  <c r="H70" i="2"/>
  <c r="F71" i="2"/>
  <c r="H71" i="2"/>
  <c r="F72" i="2"/>
  <c r="H72" i="2" s="1"/>
  <c r="F73" i="2"/>
  <c r="H73" i="2"/>
  <c r="F74" i="2"/>
  <c r="H74" i="2"/>
  <c r="F75" i="2"/>
  <c r="H75" i="2" s="1"/>
  <c r="F76" i="2"/>
  <c r="H76" i="2"/>
  <c r="F77" i="2"/>
  <c r="H77" i="2"/>
  <c r="F78" i="2"/>
  <c r="H78" i="2" s="1"/>
  <c r="F79" i="2"/>
  <c r="H79" i="2"/>
  <c r="F80" i="2"/>
  <c r="H80" i="2"/>
  <c r="F81" i="2"/>
  <c r="H81" i="2" s="1"/>
  <c r="F82" i="2"/>
  <c r="H82" i="2"/>
  <c r="F83" i="2"/>
  <c r="H83" i="2"/>
  <c r="F84" i="2"/>
  <c r="H84" i="2" s="1"/>
  <c r="F85" i="2"/>
  <c r="H85" i="2"/>
  <c r="F86" i="2"/>
  <c r="H86" i="2"/>
  <c r="F87" i="2"/>
  <c r="H87" i="2" s="1"/>
  <c r="F88" i="2"/>
  <c r="H88" i="2"/>
  <c r="F89" i="2"/>
  <c r="H89" i="2"/>
  <c r="F90" i="2"/>
  <c r="H90" i="2" s="1"/>
  <c r="F91" i="2"/>
  <c r="H91" i="2"/>
  <c r="F92" i="2"/>
  <c r="H92" i="2"/>
  <c r="C93" i="2"/>
  <c r="C104" i="2" s="1"/>
  <c r="D93" i="2"/>
  <c r="E93" i="2"/>
  <c r="F93" i="2"/>
  <c r="G93" i="2"/>
  <c r="G104" i="2" s="1"/>
  <c r="G121" i="2" s="1"/>
  <c r="H93" i="2"/>
  <c r="F94" i="2"/>
  <c r="H94" i="2" s="1"/>
  <c r="F95" i="2"/>
  <c r="H95" i="2"/>
  <c r="F96" i="2"/>
  <c r="H96" i="2"/>
  <c r="F97" i="2"/>
  <c r="H97" i="2" s="1"/>
  <c r="F98" i="2"/>
  <c r="H98" i="2"/>
  <c r="F99" i="2"/>
  <c r="H99" i="2"/>
  <c r="F100" i="2"/>
  <c r="H100" i="2" s="1"/>
  <c r="F101" i="2"/>
  <c r="H101" i="2"/>
  <c r="F102" i="2"/>
  <c r="H102" i="2"/>
  <c r="F103" i="2"/>
  <c r="H103" i="2" s="1"/>
  <c r="D104" i="2"/>
  <c r="D121" i="2" s="1"/>
  <c r="E104" i="2"/>
  <c r="E121" i="2" s="1"/>
  <c r="C106" i="2"/>
  <c r="D106" i="2"/>
  <c r="D120" i="2" s="1"/>
  <c r="F120" i="2" s="1"/>
  <c r="H120" i="2" s="1"/>
  <c r="E106" i="2"/>
  <c r="E120" i="2" s="1"/>
  <c r="F106" i="2"/>
  <c r="H106" i="2" s="1"/>
  <c r="G106" i="2"/>
  <c r="F107" i="2"/>
  <c r="H107" i="2"/>
  <c r="F108" i="2"/>
  <c r="H108" i="2"/>
  <c r="F109" i="2"/>
  <c r="H109" i="2" s="1"/>
  <c r="C110" i="2"/>
  <c r="D110" i="2"/>
  <c r="E110" i="2"/>
  <c r="F110" i="2"/>
  <c r="H110" i="2" s="1"/>
  <c r="G110" i="2"/>
  <c r="F111" i="2"/>
  <c r="H111" i="2"/>
  <c r="F112" i="2"/>
  <c r="H112" i="2"/>
  <c r="C113" i="2"/>
  <c r="D113" i="2"/>
  <c r="E113" i="2"/>
  <c r="F113" i="2"/>
  <c r="G113" i="2"/>
  <c r="H113" i="2"/>
  <c r="F114" i="2"/>
  <c r="H114" i="2" s="1"/>
  <c r="F115" i="2"/>
  <c r="H115" i="2"/>
  <c r="F116" i="2"/>
  <c r="H116" i="2"/>
  <c r="F117" i="2"/>
  <c r="H117" i="2" s="1"/>
  <c r="F118" i="2"/>
  <c r="H118" i="2"/>
  <c r="F119" i="2"/>
  <c r="H119" i="2"/>
  <c r="C120" i="2"/>
  <c r="G120" i="2"/>
  <c r="F104" i="2" l="1"/>
  <c r="H104" i="2" s="1"/>
  <c r="C121" i="2"/>
  <c r="F121" i="2" s="1"/>
  <c r="H121" i="2" s="1"/>
  <c r="C67" i="2"/>
  <c r="F67" i="2" s="1"/>
  <c r="H67" i="2" s="1"/>
  <c r="F35" i="2"/>
  <c r="H35" i="2" s="1"/>
  <c r="F36" i="2"/>
  <c r="H36" i="2" s="1"/>
  <c r="H63" i="1"/>
  <c r="E63" i="1"/>
  <c r="E62" i="1"/>
  <c r="E61" i="1"/>
  <c r="E60" i="1"/>
  <c r="E59" i="1"/>
  <c r="I58" i="1"/>
  <c r="E58" i="1"/>
  <c r="I57" i="1"/>
  <c r="E57" i="1"/>
  <c r="I56" i="1"/>
  <c r="E56" i="1"/>
  <c r="I55" i="1"/>
  <c r="E55" i="1"/>
  <c r="I54" i="1"/>
  <c r="E54" i="1"/>
  <c r="I53" i="1"/>
  <c r="E53" i="1"/>
  <c r="H52" i="1"/>
  <c r="G52" i="1"/>
  <c r="I52" i="1" s="1"/>
  <c r="E52" i="1"/>
  <c r="I51" i="1"/>
  <c r="E51" i="1"/>
  <c r="I50" i="1"/>
  <c r="E50" i="1"/>
  <c r="H49" i="1"/>
  <c r="G49" i="1"/>
  <c r="I49" i="1" s="1"/>
  <c r="E49" i="1"/>
  <c r="I48" i="1"/>
  <c r="E48" i="1"/>
  <c r="I47" i="1"/>
  <c r="E47" i="1"/>
  <c r="I46" i="1"/>
  <c r="E46" i="1"/>
  <c r="H45" i="1"/>
  <c r="G45" i="1"/>
  <c r="G63" i="1" s="1"/>
  <c r="E45" i="1"/>
  <c r="E44" i="1"/>
  <c r="E43" i="1"/>
  <c r="I42" i="1"/>
  <c r="E42" i="1"/>
  <c r="I41" i="1"/>
  <c r="E41" i="1"/>
  <c r="I40" i="1"/>
  <c r="D40" i="1"/>
  <c r="C40" i="1"/>
  <c r="C33" i="1" s="1"/>
  <c r="I39" i="1"/>
  <c r="E39" i="1"/>
  <c r="I38" i="1"/>
  <c r="E38" i="1"/>
  <c r="I37" i="1"/>
  <c r="E37" i="1"/>
  <c r="I36" i="1"/>
  <c r="E36" i="1"/>
  <c r="I35" i="1"/>
  <c r="E35" i="1"/>
  <c r="I34" i="1"/>
  <c r="D34" i="1"/>
  <c r="E34" i="1" s="1"/>
  <c r="C34" i="1"/>
  <c r="H33" i="1"/>
  <c r="G33" i="1"/>
  <c r="I33" i="1" s="1"/>
  <c r="E32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3" i="1" s="1"/>
  <c r="H64" i="1" s="1"/>
  <c r="G9" i="1"/>
  <c r="I9" i="1" s="1"/>
  <c r="D9" i="1"/>
  <c r="C9" i="1"/>
  <c r="E9" i="1" s="1"/>
  <c r="I63" i="1" l="1"/>
  <c r="E33" i="1"/>
  <c r="D64" i="1"/>
  <c r="E40" i="1"/>
  <c r="G43" i="1"/>
  <c r="D33" i="1"/>
  <c r="C64" i="1"/>
  <c r="I45" i="1"/>
  <c r="E64" i="1" l="1"/>
  <c r="G64" i="1"/>
  <c r="I64" i="1" s="1"/>
  <c r="I43" i="1"/>
</calcChain>
</file>

<file path=xl/sharedStrings.xml><?xml version="1.0" encoding="utf-8"?>
<sst xmlns="http://schemas.openxmlformats.org/spreadsheetml/2006/main" count="521" uniqueCount="162">
  <si>
    <t>第三号第一様式（第二十七条第四項関係）</t>
    <phoneticPr fontId="4"/>
  </si>
  <si>
    <t>法人単位貸借対照表</t>
    <phoneticPr fontId="5"/>
  </si>
  <si>
    <t>令和2年3月31日現在</t>
    <phoneticPr fontId="5"/>
  </si>
  <si>
    <t>（単位：円）</t>
    <phoneticPr fontId="4"/>
  </si>
  <si>
    <t>資産の部</t>
    <phoneticPr fontId="5"/>
  </si>
  <si>
    <t>負債の部</t>
    <phoneticPr fontId="5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</si>
  <si>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</si>
  <si>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</si>
  <si>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</si>
  <si>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</si>
  <si>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</si>
  <si>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</si>
  <si>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</si>
  <si>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</si>
  <si>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</si>
  <si>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</si>
  <si>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</si>
  <si>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</si>
  <si>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</si>
  <si>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</si>
  <si>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</si>
  <si>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</si>
  <si>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</si>
  <si>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</si>
  <si>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</si>
  <si>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</si>
  <si>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</si>
  <si>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</si>
  <si>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</si>
  <si>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</si>
  <si>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</si>
  <si>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</si>
  <si>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</si>
  <si>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</si>
  <si>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</si>
  <si>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</si>
  <si>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職員預り金</t>
  </si>
  <si>
    <t>　原材料</t>
  </si>
  <si>
    <t>　前受金</t>
  </si>
  <si>
    <t>　立替金</t>
  </si>
  <si>
    <t>　前受収益</t>
  </si>
  <si>
    <t>　前払金</t>
  </si>
  <si>
    <t>　仮受金</t>
  </si>
  <si>
    <t>　前払費用</t>
  </si>
  <si>
    <t>　賞与引当金</t>
  </si>
  <si>
    <t>　１年以内回収予定長期貸付金</t>
  </si>
  <si>
    <t>　未払法人税等</t>
  </si>
  <si>
    <t>　短期貸付金</t>
  </si>
  <si>
    <t>　繰延税金負債</t>
  </si>
  <si>
    <t>　仮払金</t>
  </si>
  <si>
    <t>　その他の流動負債</t>
  </si>
  <si>
    <t>　その他の流動資産</t>
  </si>
  <si>
    <t>　資産除去債務（一年以内）</t>
  </si>
  <si>
    <t>　徴収不能引当金</t>
  </si>
  <si>
    <t>　仮払消費税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</si>
  <si>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</si>
  <si>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</si>
  <si>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</si>
  <si>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</si>
  <si>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</si>
  <si>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</si>
  <si>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</si>
  <si>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</si>
  <si>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建物附属設備</t>
  </si>
  <si>
    <t>　役員等長期借入金</t>
  </si>
  <si>
    <t>　定期預金</t>
  </si>
  <si>
    <t>　退職給付引当金</t>
  </si>
  <si>
    <t>　投資有価証券</t>
  </si>
  <si>
    <t>　長期未払金</t>
  </si>
  <si>
    <t>その他の固定資産</t>
  </si>
  <si>
    <t>　長期預り金</t>
  </si>
  <si>
    <t>　その他の固定負債</t>
  </si>
  <si>
    <t>　役員等退任慰労金引当金</t>
  </si>
  <si>
    <t>　構築物</t>
  </si>
  <si>
    <t>負債の部合計</t>
  </si>
  <si>
    <t>　機械及び装置</t>
  </si>
  <si>
    <t>純資産の部</t>
  </si>
  <si>
    <t>　車輌運搬具</t>
  </si>
  <si>
    <t>基本金</t>
  </si>
  <si>
    <t>　器具及び備品</t>
  </si>
  <si>
    <t>　第一号基本金</t>
  </si>
  <si>
    <t>　建設仮勘定</t>
  </si>
  <si>
    <t>　第二号基本金</t>
  </si>
  <si>
    <t>　有形リース資産</t>
  </si>
  <si>
    <t>　第三号基本金</t>
  </si>
  <si>
    <t>　権利</t>
  </si>
  <si>
    <t>国庫補助金等特別積立金</t>
  </si>
  <si>
    <t>　ソフトウェア</t>
  </si>
  <si>
    <t>　施設整備費補助積立金</t>
  </si>
  <si>
    <t>　無形リース資産</t>
  </si>
  <si>
    <t>　借入元金償還補助積立金</t>
  </si>
  <si>
    <t>その他の積立金</t>
  </si>
  <si>
    <t>　長期貸付金</t>
  </si>
  <si>
    <t>　人件費積立金</t>
  </si>
  <si>
    <t>　退職給付引当資産</t>
  </si>
  <si>
    <t>　修繕費積立金</t>
  </si>
  <si>
    <t>　長期預り金積立資産</t>
  </si>
  <si>
    <t>　備品購入積立金</t>
  </si>
  <si>
    <t>　人件費積立資産</t>
  </si>
  <si>
    <t>　施設整備積立金</t>
  </si>
  <si>
    <t>　修繕費積立資産</t>
  </si>
  <si>
    <t>次期繰越活動増減差額</t>
  </si>
  <si>
    <t>　備品購入積立資産</t>
  </si>
  <si>
    <t>（うち当期活動増減差額）</t>
  </si>
  <si>
    <t>　施設整備積立資産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</si>
  <si>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</si>
  <si>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</si>
  <si>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</si>
  <si>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</si>
  <si>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</si>
  <si>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</si>
  <si>
    <t>　事業区分間長期借入金</t>
  </si>
  <si>
    <t>　事業区分間借入金</t>
  </si>
  <si>
    <t>　１年以内返済予定事業区分間長期借入金</t>
  </si>
  <si>
    <t>負債の部</t>
  </si>
  <si>
    <t>　事業区分間長期貸付金</t>
  </si>
  <si>
    <t>　事業区分間貸付金</t>
  </si>
  <si>
    <t>　１年以内回収予定事業区分間長期貸付金</t>
  </si>
  <si>
    <t>資産の部</t>
  </si>
  <si>
    <t>法人合計</t>
    <rPh sb="0" eb="2">
      <t>ホウジン</t>
    </rPh>
    <rPh sb="2" eb="4">
      <t>ゴウケイ</t>
    </rPh>
    <phoneticPr fontId="5"/>
  </si>
  <si>
    <t>内部取引消去</t>
    <rPh sb="0" eb="2">
      <t>ナイブ</t>
    </rPh>
    <rPh sb="2" eb="4">
      <t>トリヒキ</t>
    </rPh>
    <rPh sb="4" eb="6">
      <t>ショウキョ</t>
    </rPh>
    <phoneticPr fontId="5"/>
  </si>
  <si>
    <t>合計</t>
    <rPh sb="0" eb="2">
      <t>ゴウケイ</t>
    </rPh>
    <phoneticPr fontId="5"/>
  </si>
  <si>
    <t>収益事業</t>
    <rPh sb="0" eb="2">
      <t>シュウエキ</t>
    </rPh>
    <rPh sb="2" eb="4">
      <t>ジギョウ</t>
    </rPh>
    <phoneticPr fontId="5"/>
  </si>
  <si>
    <t>公益事業</t>
    <rPh sb="0" eb="2">
      <t>コウエキ</t>
    </rPh>
    <rPh sb="2" eb="4">
      <t>ジギョウ</t>
    </rPh>
    <phoneticPr fontId="5"/>
  </si>
  <si>
    <t>社会福祉事業</t>
    <phoneticPr fontId="5"/>
  </si>
  <si>
    <t>勘定科目</t>
    <rPh sb="0" eb="2">
      <t>カンジョウ</t>
    </rPh>
    <rPh sb="2" eb="4">
      <t>カモク</t>
    </rPh>
    <phoneticPr fontId="5"/>
  </si>
  <si>
    <t>貸借対照表内訳表</t>
    <phoneticPr fontId="4"/>
  </si>
  <si>
    <t>第三号第二様式（第二十七条第四項関係）</t>
    <rPh sb="0" eb="1">
      <t>ダイ</t>
    </rPh>
    <rPh sb="1" eb="2">
      <t>サン</t>
    </rPh>
    <rPh sb="2" eb="3">
      <t>ゴウ</t>
    </rPh>
    <rPh sb="3" eb="5">
      <t>ダイニ</t>
    </rPh>
    <rPh sb="5" eb="7">
      <t>ヨウシキ</t>
    </rPh>
    <phoneticPr fontId="4"/>
  </si>
  <si>
    <t>　拠点区分間長期借入金</t>
  </si>
  <si>
    <t>　拠点区分間借入金</t>
  </si>
  <si>
    <t>　１年以内返済予定拠点区分間長期借入金</t>
  </si>
  <si>
    <t>　拠点区分間長期貸付金</t>
  </si>
  <si>
    <t>　拠点区分間貸付金</t>
  </si>
  <si>
    <t>　１年以内回収予定拠点区分間長期貸付金</t>
  </si>
  <si>
    <t>事業区分計</t>
    <rPh sb="0" eb="2">
      <t>ジギョウ</t>
    </rPh>
    <rPh sb="2" eb="4">
      <t>クブン</t>
    </rPh>
    <rPh sb="4" eb="5">
      <t>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</si>
  <si>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</si>
  <si>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合計</t>
    <rPh sb="0" eb="2">
      <t>ゴウケイ</t>
    </rPh>
    <phoneticPr fontId="3"/>
  </si>
  <si>
    <t>ケアＳＴ</t>
    <phoneticPr fontId="5"/>
  </si>
  <si>
    <t>きょうあいＳＴ</t>
    <phoneticPr fontId="5"/>
  </si>
  <si>
    <t>軽費診療施設</t>
    <phoneticPr fontId="5"/>
  </si>
  <si>
    <t>南かやべ認定こども園会計</t>
    <phoneticPr fontId="5"/>
  </si>
  <si>
    <t>赤川認定こども園</t>
    <phoneticPr fontId="5"/>
  </si>
  <si>
    <t>鍛治さくら認定こども園会計</t>
    <phoneticPr fontId="5"/>
  </si>
  <si>
    <t>つくし認定こども園会計</t>
    <phoneticPr fontId="5"/>
  </si>
  <si>
    <t>駒場認定こども園会計</t>
    <phoneticPr fontId="5"/>
  </si>
  <si>
    <t>ゆりかご認定こども園会計</t>
    <phoneticPr fontId="5"/>
  </si>
  <si>
    <t>千才認定こども園</t>
    <phoneticPr fontId="5"/>
  </si>
  <si>
    <t>中央認定こども園</t>
    <phoneticPr fontId="5"/>
  </si>
  <si>
    <t>谷地頭認定こども園会計</t>
    <phoneticPr fontId="5"/>
  </si>
  <si>
    <t>高盛認定こども園会計</t>
    <phoneticPr fontId="5"/>
  </si>
  <si>
    <t>亀田認定こども園会計</t>
    <phoneticPr fontId="5"/>
  </si>
  <si>
    <t>駒止認定こども園会計</t>
    <phoneticPr fontId="5"/>
  </si>
  <si>
    <t>まろにえ</t>
    <phoneticPr fontId="5"/>
  </si>
  <si>
    <t>ケアハウス花あかり</t>
    <phoneticPr fontId="5"/>
  </si>
  <si>
    <t>知内しおさい園</t>
    <phoneticPr fontId="5"/>
  </si>
  <si>
    <t>みなみかやべ荘</t>
    <phoneticPr fontId="5"/>
  </si>
  <si>
    <t>愛泉寮</t>
    <phoneticPr fontId="5"/>
  </si>
  <si>
    <t>社会福祉法人函館共愛会本部会計</t>
    <phoneticPr fontId="5"/>
  </si>
  <si>
    <t>社会福祉事業  貸借対照表内訳表</t>
    <phoneticPr fontId="5"/>
  </si>
  <si>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</si>
  <si>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不動産賃貸業</t>
    <phoneticPr fontId="5"/>
  </si>
  <si>
    <t>収益事業  貸借対照表内訳表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</si>
</sst>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5">
    <font>
      <sz val="11"/>
      <color theme="1"/>
      <name val="Yu Gothic"/>
      <family val="2"/>
      <charset val="128"/>
    </font>
    <font>
      <sz val="10"/>
      <color theme="1"/>
      <name val="Meiryo UI"/>
      <family val="3"/>
      <charset val="128"/>
    </font>
    <font>
      <sz val="6"/>
      <name val="Yu Gothic"/>
      <family val="2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sz val="12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horizontal="left" vertical="top"/>
    </xf>
    <xf numFmtId="0" fontId="8" fillId="0" borderId="0"/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9" fillId="0" borderId="4" xfId="2" applyFont="1" applyBorder="1" applyAlignment="1">
      <alignment horizontal="center" vertical="center" shrinkToFit="1"/>
    </xf>
    <xf numFmtId="0" fontId="9" fillId="0" borderId="4" xfId="1" applyFont="1" applyBorder="1" applyAlignment="1">
      <alignment vertical="center"/>
    </xf>
    <xf numFmtId="0" fontId="9" fillId="0" borderId="4" xfId="1" applyFont="1" applyBorder="1" applyAlignment="1">
      <alignment horizontal="left" vertical="top" shrinkToFit="1"/>
    </xf>
    <xf numFmtId="0" fontId="9" fillId="0" borderId="5" xfId="1" applyFont="1" applyBorder="1" applyAlignment="1">
      <alignment horizontal="left" vertical="top" shrinkToFit="1"/>
    </xf>
    <xf numFmtId="0" fontId="9" fillId="0" borderId="6" xfId="1" applyFont="1" applyBorder="1" applyAlignment="1">
      <alignment horizontal="left" vertical="top" shrinkToFit="1"/>
    </xf>
    <xf numFmtId="0" fontId="9" fillId="0" borderId="7" xfId="1" applyFont="1" applyBorder="1" applyAlignment="1">
      <alignment horizontal="left" vertical="top" shrinkToFit="1"/>
    </xf>
    <xf numFmtId="0" fontId="9" fillId="0" borderId="8" xfId="1" applyFont="1" applyBorder="1" applyAlignment="1">
      <alignment horizontal="left" vertical="top" shrinkToFit="1"/>
    </xf>
    <xf numFmtId="0" fontId="9" fillId="0" borderId="4" xfId="1" applyFont="1" applyBorder="1" applyAlignment="1">
      <alignment vertical="center" shrinkToFit="1"/>
    </xf>
    <xf numFmtId="176" fontId="11" fillId="0" borderId="4" xfId="1" applyNumberFormat="1" applyFont="1" applyBorder="1" applyAlignment="1" applyProtection="1">
      <alignment vertical="top" shrinkToFit="1"/>
      <protection locked="0"/>
    </xf>
    <xf numFmtId="176" fontId="11" fillId="0" borderId="4" xfId="0" applyNumberFormat="1" applyFont="1" applyBorder="1" applyProtection="1">
      <alignment vertical="center"/>
      <protection locked="0"/>
    </xf>
    <xf numFmtId="176" fontId="11" fillId="0" borderId="5" xfId="1" applyNumberFormat="1" applyFont="1" applyBorder="1" applyAlignment="1" applyProtection="1">
      <alignment vertical="top" shrinkToFit="1"/>
      <protection locked="0"/>
    </xf>
    <xf numFmtId="176" fontId="11" fillId="0" borderId="5" xfId="0" applyNumberFormat="1" applyFont="1" applyBorder="1" applyProtection="1">
      <alignment vertical="center"/>
      <protection locked="0"/>
    </xf>
    <xf numFmtId="176" fontId="11" fillId="0" borderId="6" xfId="1" applyNumberFormat="1" applyFont="1" applyBorder="1" applyAlignment="1" applyProtection="1">
      <alignment vertical="top" shrinkToFit="1"/>
      <protection locked="0"/>
    </xf>
    <xf numFmtId="176" fontId="11" fillId="0" borderId="6" xfId="0" applyNumberFormat="1" applyFont="1" applyBorder="1" applyProtection="1">
      <alignment vertical="center"/>
      <protection locked="0"/>
    </xf>
    <xf numFmtId="176" fontId="11" fillId="0" borderId="8" xfId="1" applyNumberFormat="1" applyFont="1" applyBorder="1" applyAlignment="1" applyProtection="1">
      <alignment vertical="top" shrinkToFit="1"/>
      <protection locked="0"/>
    </xf>
    <xf numFmtId="176" fontId="11" fillId="0" borderId="8" xfId="0" applyNumberFormat="1" applyFont="1" applyBorder="1" applyProtection="1">
      <alignment vertical="center"/>
      <protection locked="0"/>
    </xf>
    <xf numFmtId="176" fontId="11" fillId="0" borderId="7" xfId="1" applyNumberFormat="1" applyFont="1" applyBorder="1" applyAlignment="1" applyProtection="1">
      <alignment vertical="top" shrinkToFit="1"/>
      <protection locked="0"/>
    </xf>
    <xf numFmtId="176" fontId="11" fillId="0" borderId="7" xfId="0" applyNumberFormat="1" applyFont="1" applyBorder="1" applyProtection="1">
      <alignment vertical="center"/>
      <protection locked="0"/>
    </xf>
    <xf numFmtId="176" fontId="11" fillId="0" borderId="4" xfId="1" applyNumberFormat="1" applyFont="1" applyBorder="1" applyAlignment="1" applyProtection="1">
      <alignment vertical="center" shrinkToFit="1"/>
      <protection locked="0"/>
    </xf>
    <xf numFmtId="0" fontId="3" fillId="0" borderId="0" xfId="0" applyFont="1">
      <alignment vertical="center"/>
    </xf>
    <xf numFmtId="176" fontId="11" fillId="0" borderId="4" xfId="1" applyNumberFormat="1" applyFont="1" applyBorder="1" applyAlignment="1" applyProtection="1">
      <alignment horizontal="right" vertical="center"/>
      <protection locked="0"/>
    </xf>
    <xf numFmtId="176" fontId="11" fillId="0" borderId="4" xfId="1" applyNumberFormat="1" applyFont="1" applyBorder="1" applyAlignment="1" applyProtection="1">
      <alignment horizontal="right" vertical="top"/>
      <protection locked="0"/>
    </xf>
    <xf numFmtId="0" fontId="9" fillId="0" borderId="4" xfId="1" applyFont="1" applyBorder="1">
      <alignment horizontal="left" vertical="top"/>
    </xf>
    <xf numFmtId="176" fontId="11" fillId="0" borderId="8" xfId="1" applyNumberFormat="1" applyFont="1" applyBorder="1" applyAlignment="1" applyProtection="1">
      <alignment horizontal="right" vertical="top"/>
      <protection locked="0"/>
    </xf>
    <xf numFmtId="0" fontId="9" fillId="0" borderId="8" xfId="1" applyFont="1" applyBorder="1">
      <alignment horizontal="left" vertical="top"/>
    </xf>
    <xf numFmtId="176" fontId="11" fillId="0" borderId="6" xfId="1" applyNumberFormat="1" applyFont="1" applyBorder="1" applyAlignment="1" applyProtection="1">
      <alignment horizontal="right" vertical="top"/>
      <protection locked="0"/>
    </xf>
    <xf numFmtId="0" fontId="9" fillId="0" borderId="6" xfId="1" applyFont="1" applyBorder="1">
      <alignment horizontal="left" vertical="top"/>
    </xf>
    <xf numFmtId="176" fontId="11" fillId="0" borderId="5" xfId="1" applyNumberFormat="1" applyFont="1" applyBorder="1" applyAlignment="1" applyProtection="1">
      <alignment horizontal="right" vertical="top"/>
      <protection locked="0"/>
    </xf>
    <xf numFmtId="0" fontId="9" fillId="0" borderId="5" xfId="1" applyFont="1" applyBorder="1">
      <alignment horizontal="left" vertical="top"/>
    </xf>
    <xf numFmtId="176" fontId="11" fillId="0" borderId="7" xfId="1" applyNumberFormat="1" applyFont="1" applyBorder="1" applyAlignment="1" applyProtection="1">
      <alignment horizontal="right" vertical="top"/>
      <protection locked="0"/>
    </xf>
    <xf numFmtId="0" fontId="9" fillId="0" borderId="7" xfId="1" applyFont="1" applyBorder="1">
      <alignment horizontal="left" vertical="top"/>
    </xf>
    <xf numFmtId="176" fontId="10" fillId="0" borderId="4" xfId="1" applyNumberFormat="1" applyFont="1" applyBorder="1" applyAlignment="1" applyProtection="1">
      <alignment vertical="center"/>
      <protection locked="0"/>
    </xf>
    <xf numFmtId="49" fontId="9" fillId="0" borderId="4" xfId="2" applyNumberFormat="1" applyFont="1" applyBorder="1" applyAlignment="1">
      <alignment horizontal="center" vertical="center" shrinkToFit="1"/>
    </xf>
    <xf numFmtId="49" fontId="9" fillId="0" borderId="4" xfId="2" applyNumberFormat="1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 applyProtection="1">
      <alignment horizontal="center" vertical="center" shrinkToFit="1"/>
      <protection locked="0"/>
    </xf>
    <xf numFmtId="176" fontId="14" fillId="0" borderId="4" xfId="0" applyNumberFormat="1" applyFont="1" applyBorder="1" applyProtection="1">
      <alignment vertical="center"/>
      <protection locked="0"/>
    </xf>
    <xf numFmtId="176" fontId="14" fillId="0" borderId="6" xfId="0" applyNumberFormat="1" applyFont="1" applyBorder="1" applyProtection="1">
      <alignment vertical="center"/>
      <protection locked="0"/>
    </xf>
    <xf numFmtId="176" fontId="14" fillId="0" borderId="5" xfId="0" applyNumberFormat="1" applyFont="1" applyBorder="1" applyProtection="1">
      <alignment vertical="center"/>
      <protection locked="0"/>
    </xf>
    <xf numFmtId="176" fontId="11" fillId="0" borderId="4" xfId="1" applyNumberFormat="1" applyFont="1" applyBorder="1" applyAlignment="1" applyProtection="1">
      <alignment vertical="center"/>
      <protection locked="0"/>
    </xf>
    <xf numFmtId="176" fontId="11" fillId="0" borderId="4" xfId="1" applyNumberFormat="1" applyFont="1" applyBorder="1" applyAlignment="1" applyProtection="1">
      <alignment vertical="top"/>
      <protection locked="0"/>
    </xf>
    <xf numFmtId="176" fontId="11" fillId="0" borderId="5" xfId="1" applyNumberFormat="1" applyFont="1" applyBorder="1" applyAlignment="1" applyProtection="1">
      <alignment vertical="top"/>
      <protection locked="0"/>
    </xf>
    <xf numFmtId="176" fontId="11" fillId="0" borderId="6" xfId="1" applyNumberFormat="1" applyFont="1" applyBorder="1" applyAlignment="1" applyProtection="1">
      <alignment vertical="top"/>
      <protection locked="0"/>
    </xf>
    <xf numFmtId="176" fontId="11" fillId="0" borderId="8" xfId="1" applyNumberFormat="1" applyFont="1" applyBorder="1" applyAlignment="1" applyProtection="1">
      <alignment vertical="top"/>
      <protection locked="0"/>
    </xf>
    <xf numFmtId="176" fontId="11" fillId="0" borderId="7" xfId="1" applyNumberFormat="1" applyFont="1" applyBorder="1" applyAlignment="1" applyProtection="1">
      <alignment vertical="top"/>
      <protection locked="0"/>
    </xf>
  </cellXfs>
  <cellStyles count="3">
    <cellStyle name="標準" xfId="0" builtinId="0"/>
    <cellStyle name="標準 2" xfId="1" xr:uid="{82DC6C1A-3EAD-4C57-B0B5-B0C092A7D486}"/>
    <cellStyle name="標準 3" xfId="2" xr:uid="{0A862921-AA5B-426A-9754-CB1669A660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328E-6C2D-42A4-8918-8F8968385945}">
  <sheetPr>
    <pageSetUpPr fitToPage="1"/>
  </sheetPr>
  <dimension ref="B1:I64"/>
  <sheetViews>
    <sheetView showGridLines="0" workbookViewId="0">
      <selection activeCell="D35" sqref="D35"/>
    </sheetView>
  </sheetViews>
  <sheetFormatPr defaultRowHeight="18.7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6" t="s">
        <v>1</v>
      </c>
      <c r="C3" s="46"/>
      <c r="D3" s="46"/>
      <c r="E3" s="46"/>
      <c r="F3" s="46"/>
      <c r="G3" s="46"/>
      <c r="H3" s="46"/>
      <c r="I3" s="46"/>
    </row>
    <row r="4" spans="2:9" ht="21">
      <c r="B4" s="4"/>
      <c r="C4" s="2"/>
      <c r="D4" s="1"/>
      <c r="E4" s="1"/>
      <c r="F4" s="1"/>
      <c r="G4" s="1"/>
      <c r="H4" s="1"/>
      <c r="I4" s="1"/>
    </row>
    <row r="5" spans="2:9" ht="21">
      <c r="B5" s="47" t="s">
        <v>2</v>
      </c>
      <c r="C5" s="47"/>
      <c r="D5" s="47"/>
      <c r="E5" s="47"/>
      <c r="F5" s="47"/>
      <c r="G5" s="47"/>
      <c r="H5" s="47"/>
      <c r="I5" s="47"/>
    </row>
    <row r="6" spans="2:9">
      <c r="B6" s="5"/>
      <c r="C6" s="1"/>
      <c r="D6" s="1"/>
      <c r="E6" s="1"/>
      <c r="F6" s="1"/>
      <c r="G6" s="1"/>
      <c r="H6" s="1"/>
      <c r="I6" s="6" t="s">
        <v>3</v>
      </c>
    </row>
    <row r="7" spans="2:9">
      <c r="B7" s="48" t="s">
        <v>4</v>
      </c>
      <c r="C7" s="49"/>
      <c r="D7" s="49"/>
      <c r="E7" s="50"/>
      <c r="F7" s="48" t="s">
        <v>5</v>
      </c>
      <c r="G7" s="49"/>
      <c r="H7" s="49"/>
      <c r="I7" s="50"/>
    </row>
    <row r="8" spans="2:9">
      <c r="B8" s="8"/>
      <c r="C8" s="8" t="s">
        <v>6</v>
      </c>
      <c r="D8" s="8" t="s">
        <v>7</v>
      </c>
      <c r="E8" s="8" t="s">
        <v>8</v>
      </c>
      <c r="F8" s="9"/>
      <c r="G8" s="8" t="s">
        <v>6</v>
      </c>
      <c r="H8" s="8" t="s">
        <v>7</v>
      </c>
      <c r="I8" s="8" t="s">
        <v>8</v>
      </c>
    </row>
    <row r="9" spans="2:9">
      <c r="B9" s="10" t="s">
        <v>9</v>
      </c>
      <c r="C9" s="16">
        <f>(+C10+C11+C12+C13+C14+C15+C16+C17+C18+C19+C20+C21+C22+C23+C24+C25+C26+C27+C28+C29+C30-ABS(C31)+C32)+0</f>
        <v>1410131886</v>
      </c>
      <c r="D9" s="17">
        <f>(+D10+D11+D12+D13+D14+D15+D16+D17+D18+D19+D20+D21+D22+D23+D24+D25+D26+D27+D28+D29+D30-ABS(D31)+D32)+0</f>
        <v>3047470117</v>
      </c>
      <c r="E9" s="16">
        <f t="shared" ref="E9:E64" si="0">(C9-D9)+0</f>
        <v>-1637338231</v>
      </c>
      <c r="F9" s="10" t="s">
        <v>10</v>
      </c>
      <c r="G9" s="16">
        <f>+G10+G11+G12+G13+G14+G15+G16+G17+G18+G19+G20+G21+G22+G23+G24+G25+G26+G27+G28+G29+G30</f>
        <v>344019780</v>
      </c>
      <c r="H9" s="17">
        <f>+H10+H11+H12+H13+H14+H15+H16+H17+H18+H19+H20+H21+H22+H23+H24+H25+H26+H27+H28+H29+H30</f>
        <v>1471979933</v>
      </c>
      <c r="I9" s="16">
        <f>G9-H9</f>
        <v>-1127960153</v>
      </c>
    </row>
    <row r="10" spans="2:9">
      <c r="B10" s="11" t="s">
        <v>11</v>
      </c>
      <c r="C10" s="18">
        <v>1118851348</v>
      </c>
      <c r="D10" s="19">
        <v>2090798401</v>
      </c>
      <c r="E10" s="18">
        <f t="shared" si="0"/>
        <v>-971947053</v>
      </c>
      <c r="F10" s="11" t="s">
        <v>12</v>
      </c>
      <c r="G10" s="18">
        <v>0</v>
      </c>
      <c r="H10" s="19">
        <v>0</v>
      </c>
      <c r="I10" s="18">
        <f t="shared" ref="I10:I30" si="1">(G10-H10)+0</f>
        <v>0</v>
      </c>
    </row>
    <row r="11" spans="2:9">
      <c r="B11" s="12" t="s">
        <v>13</v>
      </c>
      <c r="C11" s="20">
        <v>0</v>
      </c>
      <c r="D11" s="21">
        <v>0</v>
      </c>
      <c r="E11" s="20">
        <f t="shared" si="0"/>
        <v>0</v>
      </c>
      <c r="F11" s="12" t="s">
        <v>14</v>
      </c>
      <c r="G11" s="20">
        <v>153364862</v>
      </c>
      <c r="H11" s="21">
        <v>584725507</v>
      </c>
      <c r="I11" s="20">
        <f t="shared" si="1"/>
        <v>-431360645</v>
      </c>
    </row>
    <row r="12" spans="2:9">
      <c r="B12" s="12" t="s">
        <v>15</v>
      </c>
      <c r="C12" s="20">
        <v>256205286</v>
      </c>
      <c r="D12" s="21">
        <v>883238292</v>
      </c>
      <c r="E12" s="20">
        <f t="shared" si="0"/>
        <v>-627033006</v>
      </c>
      <c r="F12" s="12" t="s">
        <v>16</v>
      </c>
      <c r="G12" s="20">
        <v>0</v>
      </c>
      <c r="H12" s="21">
        <v>0</v>
      </c>
      <c r="I12" s="20">
        <f t="shared" si="1"/>
        <v>0</v>
      </c>
    </row>
    <row r="13" spans="2:9">
      <c r="B13" s="12" t="s">
        <v>17</v>
      </c>
      <c r="C13" s="20">
        <v>0</v>
      </c>
      <c r="D13" s="21">
        <v>3155011</v>
      </c>
      <c r="E13" s="20">
        <f t="shared" si="0"/>
        <v>-3155011</v>
      </c>
      <c r="F13" s="12" t="s">
        <v>18</v>
      </c>
      <c r="G13" s="20">
        <v>0</v>
      </c>
      <c r="H13" s="21">
        <v>0</v>
      </c>
      <c r="I13" s="20">
        <f t="shared" si="1"/>
        <v>0</v>
      </c>
    </row>
    <row r="14" spans="2:9">
      <c r="B14" s="12" t="s">
        <v>19</v>
      </c>
      <c r="C14" s="20">
        <v>26363620</v>
      </c>
      <c r="D14" s="21">
        <v>34352234</v>
      </c>
      <c r="E14" s="20">
        <f t="shared" si="0"/>
        <v>-7988614</v>
      </c>
      <c r="F14" s="12" t="s">
        <v>20</v>
      </c>
      <c r="G14" s="20">
        <v>0</v>
      </c>
      <c r="H14" s="21">
        <v>0</v>
      </c>
      <c r="I14" s="20">
        <f t="shared" si="1"/>
        <v>0</v>
      </c>
    </row>
    <row r="15" spans="2:9">
      <c r="B15" s="12" t="s">
        <v>21</v>
      </c>
      <c r="C15" s="20">
        <v>0</v>
      </c>
      <c r="D15" s="21">
        <v>0</v>
      </c>
      <c r="E15" s="20">
        <f t="shared" si="0"/>
        <v>0</v>
      </c>
      <c r="F15" s="12" t="s">
        <v>22</v>
      </c>
      <c r="G15" s="20">
        <v>99130000</v>
      </c>
      <c r="H15" s="21">
        <v>520810000</v>
      </c>
      <c r="I15" s="20">
        <f t="shared" si="1"/>
        <v>-421680000</v>
      </c>
    </row>
    <row r="16" spans="2:9">
      <c r="B16" s="12" t="s">
        <v>23</v>
      </c>
      <c r="C16" s="20">
        <v>0</v>
      </c>
      <c r="D16" s="21">
        <v>0</v>
      </c>
      <c r="E16" s="20">
        <f t="shared" si="0"/>
        <v>0</v>
      </c>
      <c r="F16" s="12" t="s">
        <v>24</v>
      </c>
      <c r="G16" s="20">
        <v>0</v>
      </c>
      <c r="H16" s="21">
        <v>117600000</v>
      </c>
      <c r="I16" s="20">
        <f t="shared" si="1"/>
        <v>-117600000</v>
      </c>
    </row>
    <row r="17" spans="2:9">
      <c r="B17" s="12" t="s">
        <v>25</v>
      </c>
      <c r="C17" s="20">
        <v>0</v>
      </c>
      <c r="D17" s="21">
        <v>875195</v>
      </c>
      <c r="E17" s="20">
        <f t="shared" si="0"/>
        <v>-875195</v>
      </c>
      <c r="F17" s="12" t="s">
        <v>26</v>
      </c>
      <c r="G17" s="20">
        <v>56774</v>
      </c>
      <c r="H17" s="21">
        <v>681672</v>
      </c>
      <c r="I17" s="20">
        <f t="shared" si="1"/>
        <v>-624898</v>
      </c>
    </row>
    <row r="18" spans="2:9">
      <c r="B18" s="12" t="s">
        <v>27</v>
      </c>
      <c r="C18" s="20">
        <v>0</v>
      </c>
      <c r="D18" s="21">
        <v>11227323</v>
      </c>
      <c r="E18" s="20">
        <f t="shared" si="0"/>
        <v>-11227323</v>
      </c>
      <c r="F18" s="12" t="s">
        <v>28</v>
      </c>
      <c r="G18" s="20">
        <v>0</v>
      </c>
      <c r="H18" s="21">
        <v>0</v>
      </c>
      <c r="I18" s="20">
        <f t="shared" si="1"/>
        <v>0</v>
      </c>
    </row>
    <row r="19" spans="2:9">
      <c r="B19" s="12" t="s">
        <v>29</v>
      </c>
      <c r="C19" s="20">
        <v>0</v>
      </c>
      <c r="D19" s="21">
        <v>8998045</v>
      </c>
      <c r="E19" s="20">
        <f t="shared" si="0"/>
        <v>-8998045</v>
      </c>
      <c r="F19" s="12" t="s">
        <v>30</v>
      </c>
      <c r="G19" s="20">
        <v>0</v>
      </c>
      <c r="H19" s="21">
        <v>0</v>
      </c>
      <c r="I19" s="20">
        <f t="shared" si="1"/>
        <v>0</v>
      </c>
    </row>
    <row r="20" spans="2:9">
      <c r="B20" s="12" t="s">
        <v>31</v>
      </c>
      <c r="C20" s="20">
        <v>0</v>
      </c>
      <c r="D20" s="21">
        <v>0</v>
      </c>
      <c r="E20" s="20">
        <f t="shared" si="0"/>
        <v>0</v>
      </c>
      <c r="F20" s="12" t="s">
        <v>32</v>
      </c>
      <c r="G20" s="20">
        <v>0</v>
      </c>
      <c r="H20" s="21">
        <v>0</v>
      </c>
      <c r="I20" s="20">
        <f t="shared" si="1"/>
        <v>0</v>
      </c>
    </row>
    <row r="21" spans="2:9">
      <c r="B21" s="12" t="s">
        <v>33</v>
      </c>
      <c r="C21" s="20">
        <v>0</v>
      </c>
      <c r="D21" s="21">
        <v>0</v>
      </c>
      <c r="E21" s="20">
        <f t="shared" si="0"/>
        <v>0</v>
      </c>
      <c r="F21" s="12" t="s">
        <v>34</v>
      </c>
      <c r="G21" s="20">
        <v>8140594</v>
      </c>
      <c r="H21" s="21">
        <v>80740623</v>
      </c>
      <c r="I21" s="20">
        <f t="shared" si="1"/>
        <v>-72600029</v>
      </c>
    </row>
    <row r="22" spans="2:9">
      <c r="B22" s="12" t="s">
        <v>35</v>
      </c>
      <c r="C22" s="20">
        <v>0</v>
      </c>
      <c r="D22" s="21">
        <v>0</v>
      </c>
      <c r="E22" s="20">
        <f t="shared" si="0"/>
        <v>0</v>
      </c>
      <c r="F22" s="12" t="s">
        <v>36</v>
      </c>
      <c r="G22" s="20">
        <v>0</v>
      </c>
      <c r="H22" s="21">
        <v>0</v>
      </c>
      <c r="I22" s="20">
        <f t="shared" si="1"/>
        <v>0</v>
      </c>
    </row>
    <row r="23" spans="2:9">
      <c r="B23" s="12" t="s">
        <v>37</v>
      </c>
      <c r="C23" s="20">
        <v>0</v>
      </c>
      <c r="D23" s="21">
        <v>0</v>
      </c>
      <c r="E23" s="20">
        <f t="shared" si="0"/>
        <v>0</v>
      </c>
      <c r="F23" s="12" t="s">
        <v>38</v>
      </c>
      <c r="G23" s="20">
        <v>693540</v>
      </c>
      <c r="H23" s="21">
        <v>749500</v>
      </c>
      <c r="I23" s="20">
        <f t="shared" si="1"/>
        <v>-55960</v>
      </c>
    </row>
    <row r="24" spans="2:9">
      <c r="B24" s="12" t="s">
        <v>39</v>
      </c>
      <c r="C24" s="20">
        <v>5740510</v>
      </c>
      <c r="D24" s="21">
        <v>2712685</v>
      </c>
      <c r="E24" s="20">
        <f t="shared" si="0"/>
        <v>3027825</v>
      </c>
      <c r="F24" s="12" t="s">
        <v>40</v>
      </c>
      <c r="G24" s="20">
        <v>32000</v>
      </c>
      <c r="H24" s="21">
        <v>0</v>
      </c>
      <c r="I24" s="20">
        <f t="shared" si="1"/>
        <v>32000</v>
      </c>
    </row>
    <row r="25" spans="2:9">
      <c r="B25" s="12" t="s">
        <v>41</v>
      </c>
      <c r="C25" s="20">
        <v>818542</v>
      </c>
      <c r="D25" s="21">
        <v>964586</v>
      </c>
      <c r="E25" s="20">
        <f t="shared" si="0"/>
        <v>-146044</v>
      </c>
      <c r="F25" s="12" t="s">
        <v>42</v>
      </c>
      <c r="G25" s="20">
        <v>0</v>
      </c>
      <c r="H25" s="21">
        <v>0</v>
      </c>
      <c r="I25" s="20">
        <f t="shared" si="1"/>
        <v>0</v>
      </c>
    </row>
    <row r="26" spans="2:9">
      <c r="B26" s="12" t="s">
        <v>43</v>
      </c>
      <c r="C26" s="20">
        <v>1952580</v>
      </c>
      <c r="D26" s="21">
        <v>8448345</v>
      </c>
      <c r="E26" s="20">
        <f t="shared" si="0"/>
        <v>-6495765</v>
      </c>
      <c r="F26" s="12" t="s">
        <v>44</v>
      </c>
      <c r="G26" s="20">
        <v>80127010</v>
      </c>
      <c r="H26" s="21">
        <v>166672631</v>
      </c>
      <c r="I26" s="20">
        <f t="shared" si="1"/>
        <v>-86545621</v>
      </c>
    </row>
    <row r="27" spans="2:9">
      <c r="B27" s="12" t="s">
        <v>45</v>
      </c>
      <c r="C27" s="20">
        <v>0</v>
      </c>
      <c r="D27" s="21">
        <v>0</v>
      </c>
      <c r="E27" s="20">
        <f t="shared" si="0"/>
        <v>0</v>
      </c>
      <c r="F27" s="12" t="s">
        <v>46</v>
      </c>
      <c r="G27" s="20">
        <v>0</v>
      </c>
      <c r="H27" s="21">
        <v>0</v>
      </c>
      <c r="I27" s="20">
        <f t="shared" si="1"/>
        <v>0</v>
      </c>
    </row>
    <row r="28" spans="2:9">
      <c r="B28" s="12" t="s">
        <v>47</v>
      </c>
      <c r="C28" s="20">
        <v>0</v>
      </c>
      <c r="D28" s="21">
        <v>2700000</v>
      </c>
      <c r="E28" s="20">
        <f t="shared" si="0"/>
        <v>-2700000</v>
      </c>
      <c r="F28" s="12" t="s">
        <v>48</v>
      </c>
      <c r="G28" s="20">
        <v>0</v>
      </c>
      <c r="H28" s="21">
        <v>0</v>
      </c>
      <c r="I28" s="20">
        <f t="shared" si="1"/>
        <v>0</v>
      </c>
    </row>
    <row r="29" spans="2:9">
      <c r="B29" s="12" t="s">
        <v>49</v>
      </c>
      <c r="C29" s="20">
        <v>200000</v>
      </c>
      <c r="D29" s="21">
        <v>0</v>
      </c>
      <c r="E29" s="20">
        <f t="shared" si="0"/>
        <v>200000</v>
      </c>
      <c r="F29" s="12" t="s">
        <v>50</v>
      </c>
      <c r="G29" s="20">
        <v>0</v>
      </c>
      <c r="H29" s="21">
        <v>0</v>
      </c>
      <c r="I29" s="20">
        <f t="shared" si="1"/>
        <v>0</v>
      </c>
    </row>
    <row r="30" spans="2:9">
      <c r="B30" s="12" t="s">
        <v>51</v>
      </c>
      <c r="C30" s="20">
        <v>0</v>
      </c>
      <c r="D30" s="21">
        <v>0</v>
      </c>
      <c r="E30" s="20">
        <f t="shared" si="0"/>
        <v>0</v>
      </c>
      <c r="F30" s="12" t="s">
        <v>52</v>
      </c>
      <c r="G30" s="20">
        <v>2475000</v>
      </c>
      <c r="H30" s="21">
        <v>0</v>
      </c>
      <c r="I30" s="20">
        <f t="shared" si="1"/>
        <v>2475000</v>
      </c>
    </row>
    <row r="31" spans="2:9">
      <c r="B31" s="12" t="s">
        <v>53</v>
      </c>
      <c r="C31" s="20">
        <v>0</v>
      </c>
      <c r="D31" s="21">
        <v>0</v>
      </c>
      <c r="E31" s="20">
        <f t="shared" si="0"/>
        <v>0</v>
      </c>
      <c r="F31" s="12"/>
      <c r="G31" s="20"/>
      <c r="H31" s="20"/>
      <c r="I31" s="20"/>
    </row>
    <row r="32" spans="2:9">
      <c r="B32" s="12" t="s">
        <v>54</v>
      </c>
      <c r="C32" s="20">
        <v>0</v>
      </c>
      <c r="D32" s="21">
        <v>0</v>
      </c>
      <c r="E32" s="20">
        <f t="shared" si="0"/>
        <v>0</v>
      </c>
      <c r="F32" s="12"/>
      <c r="G32" s="20"/>
      <c r="H32" s="20"/>
      <c r="I32" s="20"/>
    </row>
    <row r="33" spans="2:9">
      <c r="B33" s="10" t="s">
        <v>55</v>
      </c>
      <c r="C33" s="16">
        <f>(+C34 +C40)+0</f>
        <v>7035431998</v>
      </c>
      <c r="D33" s="17">
        <f>(+D34 +D40)+0</f>
        <v>8710989102</v>
      </c>
      <c r="E33" s="16">
        <f t="shared" si="0"/>
        <v>-1675557104</v>
      </c>
      <c r="F33" s="10" t="s">
        <v>56</v>
      </c>
      <c r="G33" s="16">
        <f>(+G34+G35+G36+G37+G38+G39+G40+G41+G42)+0</f>
        <v>879867392</v>
      </c>
      <c r="H33" s="17">
        <f>(+H34+H35+H36+H37+H38+H39+H40+H41+H42)+0</f>
        <v>1417997547</v>
      </c>
      <c r="I33" s="16">
        <f t="shared" ref="I33:I42" si="2">(G33-H33)+0</f>
        <v>-538130155</v>
      </c>
    </row>
    <row r="34" spans="2:9">
      <c r="B34" s="10" t="s">
        <v>57</v>
      </c>
      <c r="C34" s="16">
        <f>(+C35+C36+C37+C38+C39)+0</f>
        <v>3830929903</v>
      </c>
      <c r="D34" s="17">
        <f>(+D35+D36+D37+D38+D39)+0</f>
        <v>5859300067</v>
      </c>
      <c r="E34" s="16">
        <f t="shared" si="0"/>
        <v>-2028370164</v>
      </c>
      <c r="F34" s="11" t="s">
        <v>58</v>
      </c>
      <c r="G34" s="18">
        <v>648765000</v>
      </c>
      <c r="H34" s="19">
        <v>845395000</v>
      </c>
      <c r="I34" s="18">
        <f t="shared" si="2"/>
        <v>-196630000</v>
      </c>
    </row>
    <row r="35" spans="2:9">
      <c r="B35" s="11" t="s">
        <v>59</v>
      </c>
      <c r="C35" s="18">
        <v>493775853</v>
      </c>
      <c r="D35" s="19">
        <v>1207367587</v>
      </c>
      <c r="E35" s="18">
        <f t="shared" si="0"/>
        <v>-713591734</v>
      </c>
      <c r="F35" s="12" t="s">
        <v>60</v>
      </c>
      <c r="G35" s="20">
        <v>0</v>
      </c>
      <c r="H35" s="21">
        <v>147200000</v>
      </c>
      <c r="I35" s="20">
        <f t="shared" si="2"/>
        <v>-147200000</v>
      </c>
    </row>
    <row r="36" spans="2:9">
      <c r="B36" s="12" t="s">
        <v>61</v>
      </c>
      <c r="C36" s="20">
        <v>3123251366</v>
      </c>
      <c r="D36" s="21">
        <v>4353815286</v>
      </c>
      <c r="E36" s="20">
        <f t="shared" si="0"/>
        <v>-1230563920</v>
      </c>
      <c r="F36" s="12" t="s">
        <v>62</v>
      </c>
      <c r="G36" s="20">
        <v>0</v>
      </c>
      <c r="H36" s="21">
        <v>693974</v>
      </c>
      <c r="I36" s="20">
        <f t="shared" si="2"/>
        <v>-693974</v>
      </c>
    </row>
    <row r="37" spans="2:9">
      <c r="B37" s="12" t="s">
        <v>63</v>
      </c>
      <c r="C37" s="20">
        <v>213902684</v>
      </c>
      <c r="D37" s="21">
        <v>298117194</v>
      </c>
      <c r="E37" s="20">
        <f t="shared" si="0"/>
        <v>-84214510</v>
      </c>
      <c r="F37" s="12" t="s">
        <v>64</v>
      </c>
      <c r="G37" s="20">
        <v>0</v>
      </c>
      <c r="H37" s="21">
        <v>0</v>
      </c>
      <c r="I37" s="20">
        <f t="shared" si="2"/>
        <v>0</v>
      </c>
    </row>
    <row r="38" spans="2:9">
      <c r="B38" s="12" t="s">
        <v>65</v>
      </c>
      <c r="C38" s="20">
        <v>0</v>
      </c>
      <c r="D38" s="21">
        <v>0</v>
      </c>
      <c r="E38" s="20">
        <f t="shared" si="0"/>
        <v>0</v>
      </c>
      <c r="F38" s="12" t="s">
        <v>66</v>
      </c>
      <c r="G38" s="20">
        <v>224121270</v>
      </c>
      <c r="H38" s="21">
        <v>424708573</v>
      </c>
      <c r="I38" s="20">
        <f t="shared" si="2"/>
        <v>-200587303</v>
      </c>
    </row>
    <row r="39" spans="2:9">
      <c r="B39" s="12" t="s">
        <v>67</v>
      </c>
      <c r="C39" s="20">
        <v>0</v>
      </c>
      <c r="D39" s="21">
        <v>0</v>
      </c>
      <c r="E39" s="20">
        <f t="shared" si="0"/>
        <v>0</v>
      </c>
      <c r="F39" s="12" t="s">
        <v>68</v>
      </c>
      <c r="G39" s="20">
        <v>0</v>
      </c>
      <c r="H39" s="21">
        <v>0</v>
      </c>
      <c r="I39" s="20">
        <f t="shared" si="2"/>
        <v>0</v>
      </c>
    </row>
    <row r="40" spans="2:9">
      <c r="B40" s="10" t="s">
        <v>69</v>
      </c>
      <c r="C40" s="16">
        <f>(+C41+C42+C43+C44+C45+C46+C47+C48+C49+C50+C51+C52+C53+C54+C55+C56+C57+C58+C59+C60+C61+C62-ABS(C63))+0</f>
        <v>3204502095</v>
      </c>
      <c r="D40" s="17">
        <f>(+D41+D42+D43+D44+D45+D46+D47+D48+D49+D50+D51+D52+D53+D54+D55+D56+D57+D58+D59+D60+D61+D62-ABS(D63))+0</f>
        <v>2851689035</v>
      </c>
      <c r="E40" s="16">
        <f t="shared" si="0"/>
        <v>352813060</v>
      </c>
      <c r="F40" s="12" t="s">
        <v>70</v>
      </c>
      <c r="G40" s="20">
        <v>0</v>
      </c>
      <c r="H40" s="21">
        <v>0</v>
      </c>
      <c r="I40" s="20">
        <f t="shared" si="2"/>
        <v>0</v>
      </c>
    </row>
    <row r="41" spans="2:9">
      <c r="B41" s="11" t="s">
        <v>59</v>
      </c>
      <c r="C41" s="18">
        <v>237465408</v>
      </c>
      <c r="D41" s="19">
        <v>219387000</v>
      </c>
      <c r="E41" s="18">
        <f t="shared" si="0"/>
        <v>18078408</v>
      </c>
      <c r="F41" s="12" t="s">
        <v>71</v>
      </c>
      <c r="G41" s="20">
        <v>6981122</v>
      </c>
      <c r="H41" s="21">
        <v>0</v>
      </c>
      <c r="I41" s="20">
        <f t="shared" si="2"/>
        <v>6981122</v>
      </c>
    </row>
    <row r="42" spans="2:9">
      <c r="B42" s="12" t="s">
        <v>61</v>
      </c>
      <c r="C42" s="20">
        <v>34963525</v>
      </c>
      <c r="D42" s="21">
        <v>41712785</v>
      </c>
      <c r="E42" s="20">
        <f t="shared" si="0"/>
        <v>-6749260</v>
      </c>
      <c r="F42" s="13" t="s">
        <v>72</v>
      </c>
      <c r="G42" s="24">
        <v>0</v>
      </c>
      <c r="H42" s="25">
        <v>0</v>
      </c>
      <c r="I42" s="20">
        <f t="shared" si="2"/>
        <v>0</v>
      </c>
    </row>
    <row r="43" spans="2:9">
      <c r="B43" s="12" t="s">
        <v>73</v>
      </c>
      <c r="C43" s="20">
        <v>30971357</v>
      </c>
      <c r="D43" s="21">
        <v>34073189</v>
      </c>
      <c r="E43" s="20">
        <f t="shared" si="0"/>
        <v>-3101832</v>
      </c>
      <c r="F43" s="10" t="s">
        <v>74</v>
      </c>
      <c r="G43" s="16">
        <f>+G9 +G33</f>
        <v>1223887172</v>
      </c>
      <c r="H43" s="16">
        <f>+H9 +H33</f>
        <v>2889977480</v>
      </c>
      <c r="I43" s="16">
        <f t="shared" ref="I43:I64" si="3">G43-H43</f>
        <v>-1666090308</v>
      </c>
    </row>
    <row r="44" spans="2:9">
      <c r="B44" s="12" t="s">
        <v>75</v>
      </c>
      <c r="C44" s="20">
        <v>24611795</v>
      </c>
      <c r="D44" s="21">
        <v>24060265</v>
      </c>
      <c r="E44" s="20">
        <f t="shared" si="0"/>
        <v>551530</v>
      </c>
      <c r="F44" s="51" t="s">
        <v>76</v>
      </c>
      <c r="G44" s="52"/>
      <c r="H44" s="52"/>
      <c r="I44" s="53"/>
    </row>
    <row r="45" spans="2:9">
      <c r="B45" s="12" t="s">
        <v>77</v>
      </c>
      <c r="C45" s="20">
        <v>2441357</v>
      </c>
      <c r="D45" s="21">
        <v>4944675</v>
      </c>
      <c r="E45" s="20">
        <f t="shared" si="0"/>
        <v>-2503318</v>
      </c>
      <c r="F45" s="11" t="s">
        <v>78</v>
      </c>
      <c r="G45" s="18">
        <f>+G46+G47+G48</f>
        <v>686515061</v>
      </c>
      <c r="H45" s="19">
        <f>+H46+H47+H48</f>
        <v>2085334161</v>
      </c>
      <c r="I45" s="18">
        <f t="shared" si="3"/>
        <v>-1398819100</v>
      </c>
    </row>
    <row r="46" spans="2:9">
      <c r="B46" s="12" t="s">
        <v>79</v>
      </c>
      <c r="C46" s="20">
        <v>47883890</v>
      </c>
      <c r="D46" s="21">
        <v>197885054</v>
      </c>
      <c r="E46" s="20">
        <f t="shared" si="0"/>
        <v>-150001164</v>
      </c>
      <c r="F46" s="12" t="s">
        <v>80</v>
      </c>
      <c r="G46" s="20">
        <v>474589161</v>
      </c>
      <c r="H46" s="21">
        <v>1873408261</v>
      </c>
      <c r="I46" s="20">
        <f t="shared" si="3"/>
        <v>-1398819100</v>
      </c>
    </row>
    <row r="47" spans="2:9">
      <c r="B47" s="12" t="s">
        <v>81</v>
      </c>
      <c r="C47" s="20">
        <v>0</v>
      </c>
      <c r="D47" s="21">
        <v>0</v>
      </c>
      <c r="E47" s="20">
        <f t="shared" si="0"/>
        <v>0</v>
      </c>
      <c r="F47" s="12" t="s">
        <v>82</v>
      </c>
      <c r="G47" s="20">
        <v>0</v>
      </c>
      <c r="H47" s="21">
        <v>0</v>
      </c>
      <c r="I47" s="20">
        <f t="shared" si="3"/>
        <v>0</v>
      </c>
    </row>
    <row r="48" spans="2:9">
      <c r="B48" s="12" t="s">
        <v>83</v>
      </c>
      <c r="C48" s="20">
        <v>56780</v>
      </c>
      <c r="D48" s="21">
        <v>738446</v>
      </c>
      <c r="E48" s="20">
        <f t="shared" si="0"/>
        <v>-681666</v>
      </c>
      <c r="F48" s="12" t="s">
        <v>84</v>
      </c>
      <c r="G48" s="20">
        <v>211925900</v>
      </c>
      <c r="H48" s="21">
        <v>211925900</v>
      </c>
      <c r="I48" s="20">
        <f t="shared" si="3"/>
        <v>0</v>
      </c>
    </row>
    <row r="49" spans="2:9">
      <c r="B49" s="12" t="s">
        <v>85</v>
      </c>
      <c r="C49" s="20">
        <v>149968</v>
      </c>
      <c r="D49" s="21">
        <v>1334968</v>
      </c>
      <c r="E49" s="20">
        <f t="shared" si="0"/>
        <v>-1185000</v>
      </c>
      <c r="F49" s="12" t="s">
        <v>86</v>
      </c>
      <c r="G49" s="20">
        <f>+G50+G51</f>
        <v>1683094554</v>
      </c>
      <c r="H49" s="21">
        <f>+H50+H51</f>
        <v>1787539375</v>
      </c>
      <c r="I49" s="20">
        <f t="shared" si="3"/>
        <v>-104444821</v>
      </c>
    </row>
    <row r="50" spans="2:9">
      <c r="B50" s="12" t="s">
        <v>87</v>
      </c>
      <c r="C50" s="20">
        <v>1656533</v>
      </c>
      <c r="D50" s="21">
        <v>8206551</v>
      </c>
      <c r="E50" s="20">
        <f t="shared" si="0"/>
        <v>-6550018</v>
      </c>
      <c r="F50" s="12" t="s">
        <v>88</v>
      </c>
      <c r="G50" s="20">
        <v>1683094554</v>
      </c>
      <c r="H50" s="21">
        <v>1787539375</v>
      </c>
      <c r="I50" s="20">
        <f t="shared" si="3"/>
        <v>-104444821</v>
      </c>
    </row>
    <row r="51" spans="2:9">
      <c r="B51" s="12" t="s">
        <v>89</v>
      </c>
      <c r="C51" s="20">
        <v>0</v>
      </c>
      <c r="D51" s="21">
        <v>637200</v>
      </c>
      <c r="E51" s="20">
        <f t="shared" si="0"/>
        <v>-637200</v>
      </c>
      <c r="F51" s="12" t="s">
        <v>90</v>
      </c>
      <c r="G51" s="20">
        <v>0</v>
      </c>
      <c r="H51" s="21">
        <v>0</v>
      </c>
      <c r="I51" s="20">
        <f t="shared" si="3"/>
        <v>0</v>
      </c>
    </row>
    <row r="52" spans="2:9">
      <c r="B52" s="12" t="s">
        <v>67</v>
      </c>
      <c r="C52" s="20">
        <v>0</v>
      </c>
      <c r="D52" s="21">
        <v>0</v>
      </c>
      <c r="E52" s="20">
        <f t="shared" si="0"/>
        <v>0</v>
      </c>
      <c r="F52" s="12" t="s">
        <v>91</v>
      </c>
      <c r="G52" s="20">
        <f>+G53+G54+G55+G56</f>
        <v>2597977333</v>
      </c>
      <c r="H52" s="21">
        <f>+H53+H54+H55+H56</f>
        <v>2099050333</v>
      </c>
      <c r="I52" s="20">
        <f t="shared" si="3"/>
        <v>498927000</v>
      </c>
    </row>
    <row r="53" spans="2:9">
      <c r="B53" s="12" t="s">
        <v>92</v>
      </c>
      <c r="C53" s="20">
        <v>0</v>
      </c>
      <c r="D53" s="21">
        <v>0</v>
      </c>
      <c r="E53" s="20">
        <f t="shared" si="0"/>
        <v>0</v>
      </c>
      <c r="F53" s="12" t="s">
        <v>93</v>
      </c>
      <c r="G53" s="20">
        <v>335362813</v>
      </c>
      <c r="H53" s="21">
        <v>335535813</v>
      </c>
      <c r="I53" s="20">
        <f t="shared" si="3"/>
        <v>-173000</v>
      </c>
    </row>
    <row r="54" spans="2:9">
      <c r="B54" s="12" t="s">
        <v>94</v>
      </c>
      <c r="C54" s="20">
        <v>224121270</v>
      </c>
      <c r="D54" s="21">
        <v>216185490</v>
      </c>
      <c r="E54" s="20">
        <f t="shared" si="0"/>
        <v>7935780</v>
      </c>
      <c r="F54" s="12" t="s">
        <v>95</v>
      </c>
      <c r="G54" s="20">
        <v>146315000</v>
      </c>
      <c r="H54" s="21">
        <v>146315000</v>
      </c>
      <c r="I54" s="20">
        <f t="shared" si="3"/>
        <v>0</v>
      </c>
    </row>
    <row r="55" spans="2:9">
      <c r="B55" s="12" t="s">
        <v>96</v>
      </c>
      <c r="C55" s="20">
        <v>0</v>
      </c>
      <c r="D55" s="21">
        <v>0</v>
      </c>
      <c r="E55" s="20">
        <f t="shared" si="0"/>
        <v>0</v>
      </c>
      <c r="F55" s="12" t="s">
        <v>97</v>
      </c>
      <c r="G55" s="20">
        <v>155327920</v>
      </c>
      <c r="H55" s="21">
        <v>135327920</v>
      </c>
      <c r="I55" s="20">
        <f t="shared" si="3"/>
        <v>20000000</v>
      </c>
    </row>
    <row r="56" spans="2:9">
      <c r="B56" s="12" t="s">
        <v>98</v>
      </c>
      <c r="C56" s="20">
        <v>335362813</v>
      </c>
      <c r="D56" s="21">
        <v>335535813</v>
      </c>
      <c r="E56" s="20">
        <f t="shared" si="0"/>
        <v>-173000</v>
      </c>
      <c r="F56" s="12" t="s">
        <v>99</v>
      </c>
      <c r="G56" s="20">
        <v>1960971600</v>
      </c>
      <c r="H56" s="21">
        <v>1481871600</v>
      </c>
      <c r="I56" s="20">
        <f t="shared" si="3"/>
        <v>479100000</v>
      </c>
    </row>
    <row r="57" spans="2:9">
      <c r="B57" s="12" t="s">
        <v>100</v>
      </c>
      <c r="C57" s="20">
        <v>146315000</v>
      </c>
      <c r="D57" s="21">
        <v>146315000</v>
      </c>
      <c r="E57" s="20">
        <f t="shared" si="0"/>
        <v>0</v>
      </c>
      <c r="F57" s="12" t="s">
        <v>101</v>
      </c>
      <c r="G57" s="20">
        <v>2254089764</v>
      </c>
      <c r="H57" s="21">
        <v>2896557870</v>
      </c>
      <c r="I57" s="20">
        <f t="shared" si="3"/>
        <v>-642468106</v>
      </c>
    </row>
    <row r="58" spans="2:9">
      <c r="B58" s="12" t="s">
        <v>102</v>
      </c>
      <c r="C58" s="20">
        <v>155327920</v>
      </c>
      <c r="D58" s="21">
        <v>135327920</v>
      </c>
      <c r="E58" s="20">
        <f t="shared" si="0"/>
        <v>20000000</v>
      </c>
      <c r="F58" s="12" t="s">
        <v>103</v>
      </c>
      <c r="G58" s="20">
        <v>-1542360206</v>
      </c>
      <c r="H58" s="21">
        <v>562145790</v>
      </c>
      <c r="I58" s="20">
        <f t="shared" si="3"/>
        <v>-2104505996</v>
      </c>
    </row>
    <row r="59" spans="2:9">
      <c r="B59" s="12" t="s">
        <v>104</v>
      </c>
      <c r="C59" s="20">
        <v>1960971600</v>
      </c>
      <c r="D59" s="21">
        <v>1481871600</v>
      </c>
      <c r="E59" s="20">
        <f t="shared" si="0"/>
        <v>479100000</v>
      </c>
      <c r="F59" s="12"/>
      <c r="G59" s="20"/>
      <c r="H59" s="20"/>
      <c r="I59" s="20"/>
    </row>
    <row r="60" spans="2:9">
      <c r="B60" s="12" t="s">
        <v>105</v>
      </c>
      <c r="C60" s="20">
        <v>0</v>
      </c>
      <c r="D60" s="21">
        <v>0</v>
      </c>
      <c r="E60" s="20">
        <f t="shared" si="0"/>
        <v>0</v>
      </c>
      <c r="F60" s="12"/>
      <c r="G60" s="20"/>
      <c r="H60" s="20"/>
      <c r="I60" s="20"/>
    </row>
    <row r="61" spans="2:9">
      <c r="B61" s="12" t="s">
        <v>106</v>
      </c>
      <c r="C61" s="20">
        <v>0</v>
      </c>
      <c r="D61" s="21">
        <v>0</v>
      </c>
      <c r="E61" s="20">
        <f t="shared" si="0"/>
        <v>0</v>
      </c>
      <c r="F61" s="12"/>
      <c r="G61" s="20"/>
      <c r="H61" s="20"/>
      <c r="I61" s="20"/>
    </row>
    <row r="62" spans="2:9">
      <c r="B62" s="12" t="s">
        <v>107</v>
      </c>
      <c r="C62" s="20">
        <v>2202879</v>
      </c>
      <c r="D62" s="21">
        <v>3473079</v>
      </c>
      <c r="E62" s="20">
        <f t="shared" si="0"/>
        <v>-1270200</v>
      </c>
      <c r="F62" s="14"/>
      <c r="G62" s="22"/>
      <c r="H62" s="22"/>
      <c r="I62" s="22"/>
    </row>
    <row r="63" spans="2:9">
      <c r="B63" s="14" t="s">
        <v>53</v>
      </c>
      <c r="C63" s="22">
        <v>0</v>
      </c>
      <c r="D63" s="23">
        <v>0</v>
      </c>
      <c r="E63" s="22">
        <f t="shared" si="0"/>
        <v>0</v>
      </c>
      <c r="F63" s="10" t="s">
        <v>108</v>
      </c>
      <c r="G63" s="16">
        <f>+G45 +G49 +G52 +G57</f>
        <v>7221676712</v>
      </c>
      <c r="H63" s="16">
        <f>+H45 +H49 +H52 +H57</f>
        <v>8868481739</v>
      </c>
      <c r="I63" s="16">
        <f t="shared" si="3"/>
        <v>-1646805027</v>
      </c>
    </row>
    <row r="64" spans="2:9">
      <c r="B64" s="10" t="s">
        <v>109</v>
      </c>
      <c r="C64" s="16">
        <f>(+C9 +C33)+0</f>
        <v>8445563884</v>
      </c>
      <c r="D64" s="16">
        <f>(+D9 +D33)+0</f>
        <v>11758459219</v>
      </c>
      <c r="E64" s="16">
        <f t="shared" si="0"/>
        <v>-3312895335</v>
      </c>
      <c r="F64" s="15" t="s">
        <v>110</v>
      </c>
      <c r="G64" s="26">
        <f>+G43 +G63</f>
        <v>8445563884</v>
      </c>
      <c r="H64" s="26">
        <f>+H43 +H63</f>
        <v>11758459219</v>
      </c>
      <c r="I64" s="26">
        <f t="shared" si="3"/>
        <v>-3312895335</v>
      </c>
    </row>
  </sheetData>
  <mergeCells count="5">
    <mergeCell ref="B3:I3"/>
    <mergeCell ref="B5:I5"/>
    <mergeCell ref="B7:E7"/>
    <mergeCell ref="F7:I7"/>
    <mergeCell ref="F44:I44"/>
  </mergeCells>
  <phoneticPr fontId="2"/>
  <pageMargins left="0.44" right="0.21" top="0.61" bottom="0.75" header="0.3" footer="0.3"/>
  <pageSetup paperSize="9" scale="47" fitToHeight="0" orientation="portrait" r:id="rId1"/>
  <headerFooter>
    <oddHeader>&amp;L社会福祉法人　函館共愛会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70C1-B429-4985-B3B9-618999C15042}">
  <sheetPr>
    <pageSetUpPr fitToPage="1"/>
  </sheetPr>
  <dimension ref="B1:H121"/>
  <sheetViews>
    <sheetView showGridLines="0" workbookViewId="0">
      <selection activeCell="C8" sqref="C8:H121"/>
    </sheetView>
  </sheetViews>
  <sheetFormatPr defaultRowHeight="18.75"/>
  <cols>
    <col min="1" max="1" width="2.875" customWidth="1"/>
    <col min="2" max="2" width="39.125" customWidth="1"/>
    <col min="3" max="8" width="20.75" customWidth="1"/>
  </cols>
  <sheetData>
    <row r="1" spans="2:8" ht="21">
      <c r="B1" s="27"/>
      <c r="C1" s="27"/>
      <c r="D1" s="27"/>
      <c r="E1" s="27"/>
      <c r="F1" s="27"/>
      <c r="G1" s="27"/>
      <c r="H1" s="27"/>
    </row>
    <row r="2" spans="2:8" ht="21">
      <c r="B2" s="27"/>
      <c r="C2" s="27"/>
      <c r="D2" s="27"/>
      <c r="E2" s="27"/>
      <c r="F2" s="27"/>
      <c r="G2" s="27"/>
      <c r="H2" s="3" t="s">
        <v>127</v>
      </c>
    </row>
    <row r="3" spans="2:8" ht="21">
      <c r="B3" s="46" t="s">
        <v>126</v>
      </c>
      <c r="C3" s="46"/>
      <c r="D3" s="46"/>
      <c r="E3" s="46"/>
      <c r="F3" s="46"/>
      <c r="G3" s="46"/>
      <c r="H3" s="46"/>
    </row>
    <row r="4" spans="2:8">
      <c r="B4" s="4"/>
      <c r="C4" s="4"/>
      <c r="D4" s="1"/>
      <c r="E4" s="4"/>
      <c r="F4" s="1"/>
      <c r="G4" s="4"/>
      <c r="H4" s="1"/>
    </row>
    <row r="5" spans="2:8" ht="21">
      <c r="B5" s="47" t="s">
        <v>2</v>
      </c>
      <c r="C5" s="47"/>
      <c r="D5" s="47"/>
      <c r="E5" s="47"/>
      <c r="F5" s="47"/>
      <c r="G5" s="47"/>
      <c r="H5" s="47"/>
    </row>
    <row r="6" spans="2:8">
      <c r="B6" s="5"/>
      <c r="C6" s="1"/>
      <c r="D6" s="1"/>
      <c r="E6" s="1"/>
      <c r="F6" s="1"/>
      <c r="G6" s="1"/>
      <c r="H6" s="5" t="s">
        <v>3</v>
      </c>
    </row>
    <row r="7" spans="2:8">
      <c r="B7" s="8" t="s">
        <v>125</v>
      </c>
      <c r="C7" s="8" t="s">
        <v>124</v>
      </c>
      <c r="D7" s="8" t="s">
        <v>123</v>
      </c>
      <c r="E7" s="8" t="s">
        <v>122</v>
      </c>
      <c r="F7" s="8" t="s">
        <v>121</v>
      </c>
      <c r="G7" s="8" t="s">
        <v>120</v>
      </c>
      <c r="H7" s="8" t="s">
        <v>119</v>
      </c>
    </row>
    <row r="8" spans="2:8">
      <c r="B8" s="15" t="s">
        <v>118</v>
      </c>
      <c r="C8" s="26"/>
      <c r="D8" s="26"/>
      <c r="E8" s="26"/>
      <c r="F8" s="26"/>
      <c r="G8" s="26"/>
      <c r="H8" s="26"/>
    </row>
    <row r="9" spans="2:8">
      <c r="B9" s="10" t="s">
        <v>9</v>
      </c>
      <c r="C9" s="16">
        <f>+C10+C11+C12+C13+C14+C15+C16+C17+C18+C19+C20+C21+C22+C23+C24+C25+C26+C27+C28+C29+C30+C31+C32-ABS(C33)+C34</f>
        <v>1380453794</v>
      </c>
      <c r="D9" s="16">
        <f>+D10+D11+D12+D13+D14+D15+D16+D17+D18+D19+D20+D21+D22+D23+D24+D25+D26+D27+D28+D29+D30+D31+D32-ABS(D33)+D34</f>
        <v>0</v>
      </c>
      <c r="E9" s="16">
        <f>+E10+E11+E12+E13+E14+E15+E16+E17+E18+E19+E20+E21+E22+E23+E24+E25+E26+E27+E28+E29+E30+E31+E32-ABS(E33)+E34</f>
        <v>38357193</v>
      </c>
      <c r="F9" s="16">
        <f t="shared" ref="F9:F40" si="0">+C9+D9+E9</f>
        <v>1418810987</v>
      </c>
      <c r="G9" s="56">
        <f>+G10+G11+G12+G13+G14+G15+G16+G17+G18+G19+G20+G21+G22+G23+G24+G25+G26+G27+G28+G29+G30+G31+G32-ABS(G33)+G34</f>
        <v>8679101</v>
      </c>
      <c r="H9" s="16">
        <f t="shared" ref="H9:H40" si="1">+F9-ABS(G9)</f>
        <v>1410131886</v>
      </c>
    </row>
    <row r="10" spans="2:8">
      <c r="B10" s="11" t="s">
        <v>11</v>
      </c>
      <c r="C10" s="18">
        <v>1084771690</v>
      </c>
      <c r="D10" s="18">
        <v>0</v>
      </c>
      <c r="E10" s="18">
        <v>34079658</v>
      </c>
      <c r="F10" s="18">
        <f t="shared" si="0"/>
        <v>1118851348</v>
      </c>
      <c r="G10" s="18">
        <v>0</v>
      </c>
      <c r="H10" s="18">
        <f t="shared" si="1"/>
        <v>1118851348</v>
      </c>
    </row>
    <row r="11" spans="2:8">
      <c r="B11" s="12" t="s">
        <v>13</v>
      </c>
      <c r="C11" s="20">
        <v>0</v>
      </c>
      <c r="D11" s="20">
        <v>0</v>
      </c>
      <c r="E11" s="20">
        <v>0</v>
      </c>
      <c r="F11" s="20">
        <f t="shared" si="0"/>
        <v>0</v>
      </c>
      <c r="G11" s="20">
        <v>0</v>
      </c>
      <c r="H11" s="20">
        <f t="shared" si="1"/>
        <v>0</v>
      </c>
    </row>
    <row r="12" spans="2:8">
      <c r="B12" s="12" t="s">
        <v>15</v>
      </c>
      <c r="C12" s="20">
        <v>255945751</v>
      </c>
      <c r="D12" s="20">
        <v>0</v>
      </c>
      <c r="E12" s="20">
        <v>4277535</v>
      </c>
      <c r="F12" s="20">
        <f t="shared" si="0"/>
        <v>260223286</v>
      </c>
      <c r="G12" s="57">
        <v>4018000</v>
      </c>
      <c r="H12" s="20">
        <f t="shared" si="1"/>
        <v>256205286</v>
      </c>
    </row>
    <row r="13" spans="2:8">
      <c r="B13" s="12" t="s">
        <v>17</v>
      </c>
      <c r="C13" s="20">
        <v>0</v>
      </c>
      <c r="D13" s="20">
        <v>0</v>
      </c>
      <c r="E13" s="20">
        <v>0</v>
      </c>
      <c r="F13" s="20">
        <f t="shared" si="0"/>
        <v>0</v>
      </c>
      <c r="G13" s="20">
        <v>0</v>
      </c>
      <c r="H13" s="20">
        <f t="shared" si="1"/>
        <v>0</v>
      </c>
    </row>
    <row r="14" spans="2:8">
      <c r="B14" s="12" t="s">
        <v>19</v>
      </c>
      <c r="C14" s="20">
        <v>26363620</v>
      </c>
      <c r="D14" s="20">
        <v>0</v>
      </c>
      <c r="E14" s="20">
        <v>0</v>
      </c>
      <c r="F14" s="20">
        <f t="shared" si="0"/>
        <v>26363620</v>
      </c>
      <c r="G14" s="20">
        <v>0</v>
      </c>
      <c r="H14" s="20">
        <f t="shared" si="1"/>
        <v>26363620</v>
      </c>
    </row>
    <row r="15" spans="2:8">
      <c r="B15" s="12" t="s">
        <v>21</v>
      </c>
      <c r="C15" s="20">
        <v>0</v>
      </c>
      <c r="D15" s="20">
        <v>0</v>
      </c>
      <c r="E15" s="20">
        <v>0</v>
      </c>
      <c r="F15" s="20">
        <f t="shared" si="0"/>
        <v>0</v>
      </c>
      <c r="G15" s="20">
        <v>0</v>
      </c>
      <c r="H15" s="20">
        <f t="shared" si="1"/>
        <v>0</v>
      </c>
    </row>
    <row r="16" spans="2:8">
      <c r="B16" s="12" t="s">
        <v>23</v>
      </c>
      <c r="C16" s="20">
        <v>0</v>
      </c>
      <c r="D16" s="20">
        <v>0</v>
      </c>
      <c r="E16" s="20">
        <v>0</v>
      </c>
      <c r="F16" s="20">
        <f t="shared" si="0"/>
        <v>0</v>
      </c>
      <c r="G16" s="20">
        <v>0</v>
      </c>
      <c r="H16" s="20">
        <f t="shared" si="1"/>
        <v>0</v>
      </c>
    </row>
    <row r="17" spans="2:8">
      <c r="B17" s="12" t="s">
        <v>25</v>
      </c>
      <c r="C17" s="20">
        <v>0</v>
      </c>
      <c r="D17" s="20">
        <v>0</v>
      </c>
      <c r="E17" s="20">
        <v>0</v>
      </c>
      <c r="F17" s="20">
        <f t="shared" si="0"/>
        <v>0</v>
      </c>
      <c r="G17" s="20">
        <v>0</v>
      </c>
      <c r="H17" s="20">
        <f t="shared" si="1"/>
        <v>0</v>
      </c>
    </row>
    <row r="18" spans="2:8">
      <c r="B18" s="12" t="s">
        <v>27</v>
      </c>
      <c r="C18" s="20">
        <v>0</v>
      </c>
      <c r="D18" s="20">
        <v>0</v>
      </c>
      <c r="E18" s="20">
        <v>0</v>
      </c>
      <c r="F18" s="20">
        <f t="shared" si="0"/>
        <v>0</v>
      </c>
      <c r="G18" s="20">
        <v>0</v>
      </c>
      <c r="H18" s="20">
        <f t="shared" si="1"/>
        <v>0</v>
      </c>
    </row>
    <row r="19" spans="2:8">
      <c r="B19" s="12" t="s">
        <v>29</v>
      </c>
      <c r="C19" s="20">
        <v>0</v>
      </c>
      <c r="D19" s="20">
        <v>0</v>
      </c>
      <c r="E19" s="20">
        <v>0</v>
      </c>
      <c r="F19" s="20">
        <f t="shared" si="0"/>
        <v>0</v>
      </c>
      <c r="G19" s="20">
        <v>0</v>
      </c>
      <c r="H19" s="20">
        <f t="shared" si="1"/>
        <v>0</v>
      </c>
    </row>
    <row r="20" spans="2:8">
      <c r="B20" s="12" t="s">
        <v>31</v>
      </c>
      <c r="C20" s="20">
        <v>0</v>
      </c>
      <c r="D20" s="20">
        <v>0</v>
      </c>
      <c r="E20" s="20">
        <v>0</v>
      </c>
      <c r="F20" s="20">
        <f t="shared" si="0"/>
        <v>0</v>
      </c>
      <c r="G20" s="20">
        <v>0</v>
      </c>
      <c r="H20" s="20">
        <f t="shared" si="1"/>
        <v>0</v>
      </c>
    </row>
    <row r="21" spans="2:8">
      <c r="B21" s="12" t="s">
        <v>33</v>
      </c>
      <c r="C21" s="20">
        <v>0</v>
      </c>
      <c r="D21" s="20">
        <v>0</v>
      </c>
      <c r="E21" s="20">
        <v>0</v>
      </c>
      <c r="F21" s="20">
        <f t="shared" si="0"/>
        <v>0</v>
      </c>
      <c r="G21" s="20">
        <v>0</v>
      </c>
      <c r="H21" s="20">
        <f t="shared" si="1"/>
        <v>0</v>
      </c>
    </row>
    <row r="22" spans="2:8">
      <c r="B22" s="12" t="s">
        <v>35</v>
      </c>
      <c r="C22" s="20">
        <v>0</v>
      </c>
      <c r="D22" s="20">
        <v>0</v>
      </c>
      <c r="E22" s="20">
        <v>0</v>
      </c>
      <c r="F22" s="20">
        <f t="shared" si="0"/>
        <v>0</v>
      </c>
      <c r="G22" s="20">
        <v>0</v>
      </c>
      <c r="H22" s="20">
        <f t="shared" si="1"/>
        <v>0</v>
      </c>
    </row>
    <row r="23" spans="2:8">
      <c r="B23" s="12" t="s">
        <v>37</v>
      </c>
      <c r="C23" s="20">
        <v>0</v>
      </c>
      <c r="D23" s="20">
        <v>0</v>
      </c>
      <c r="E23" s="20">
        <v>0</v>
      </c>
      <c r="F23" s="20">
        <f t="shared" si="0"/>
        <v>0</v>
      </c>
      <c r="G23" s="20">
        <v>0</v>
      </c>
      <c r="H23" s="20">
        <f t="shared" si="1"/>
        <v>0</v>
      </c>
    </row>
    <row r="24" spans="2:8">
      <c r="B24" s="12" t="s">
        <v>39</v>
      </c>
      <c r="C24" s="20">
        <v>10401611</v>
      </c>
      <c r="D24" s="20">
        <v>0</v>
      </c>
      <c r="E24" s="20">
        <v>0</v>
      </c>
      <c r="F24" s="20">
        <f t="shared" si="0"/>
        <v>10401611</v>
      </c>
      <c r="G24" s="57">
        <v>4661101</v>
      </c>
      <c r="H24" s="20">
        <f t="shared" si="1"/>
        <v>5740510</v>
      </c>
    </row>
    <row r="25" spans="2:8">
      <c r="B25" s="12" t="s">
        <v>41</v>
      </c>
      <c r="C25" s="20">
        <v>818542</v>
      </c>
      <c r="D25" s="20">
        <v>0</v>
      </c>
      <c r="E25" s="20">
        <v>0</v>
      </c>
      <c r="F25" s="20">
        <f t="shared" si="0"/>
        <v>818542</v>
      </c>
      <c r="G25" s="20">
        <v>0</v>
      </c>
      <c r="H25" s="20">
        <f t="shared" si="1"/>
        <v>818542</v>
      </c>
    </row>
    <row r="26" spans="2:8">
      <c r="B26" s="12" t="s">
        <v>43</v>
      </c>
      <c r="C26" s="20">
        <v>1952580</v>
      </c>
      <c r="D26" s="20">
        <v>0</v>
      </c>
      <c r="E26" s="20">
        <v>0</v>
      </c>
      <c r="F26" s="20">
        <f t="shared" si="0"/>
        <v>1952580</v>
      </c>
      <c r="G26" s="20">
        <v>0</v>
      </c>
      <c r="H26" s="20">
        <f t="shared" si="1"/>
        <v>1952580</v>
      </c>
    </row>
    <row r="27" spans="2:8">
      <c r="B27" s="12" t="s">
        <v>45</v>
      </c>
      <c r="C27" s="20">
        <v>0</v>
      </c>
      <c r="D27" s="20">
        <v>0</v>
      </c>
      <c r="E27" s="20">
        <v>0</v>
      </c>
      <c r="F27" s="20">
        <f t="shared" si="0"/>
        <v>0</v>
      </c>
      <c r="G27" s="20">
        <v>0</v>
      </c>
      <c r="H27" s="20">
        <f t="shared" si="1"/>
        <v>0</v>
      </c>
    </row>
    <row r="28" spans="2:8">
      <c r="B28" s="12" t="s">
        <v>117</v>
      </c>
      <c r="C28" s="20">
        <v>0</v>
      </c>
      <c r="D28" s="20">
        <v>0</v>
      </c>
      <c r="E28" s="20">
        <v>0</v>
      </c>
      <c r="F28" s="20">
        <f t="shared" si="0"/>
        <v>0</v>
      </c>
      <c r="G28" s="20">
        <v>0</v>
      </c>
      <c r="H28" s="20">
        <f t="shared" si="1"/>
        <v>0</v>
      </c>
    </row>
    <row r="29" spans="2:8">
      <c r="B29" s="12" t="s">
        <v>47</v>
      </c>
      <c r="C29" s="20">
        <v>0</v>
      </c>
      <c r="D29" s="20">
        <v>0</v>
      </c>
      <c r="E29" s="20">
        <v>0</v>
      </c>
      <c r="F29" s="20">
        <f t="shared" si="0"/>
        <v>0</v>
      </c>
      <c r="G29" s="20">
        <v>0</v>
      </c>
      <c r="H29" s="20">
        <f t="shared" si="1"/>
        <v>0</v>
      </c>
    </row>
    <row r="30" spans="2:8">
      <c r="B30" s="12" t="s">
        <v>116</v>
      </c>
      <c r="C30" s="20">
        <v>0</v>
      </c>
      <c r="D30" s="20">
        <v>0</v>
      </c>
      <c r="E30" s="20">
        <v>0</v>
      </c>
      <c r="F30" s="20">
        <f t="shared" si="0"/>
        <v>0</v>
      </c>
      <c r="G30" s="20">
        <v>0</v>
      </c>
      <c r="H30" s="20">
        <f t="shared" si="1"/>
        <v>0</v>
      </c>
    </row>
    <row r="31" spans="2:8">
      <c r="B31" s="12" t="s">
        <v>49</v>
      </c>
      <c r="C31" s="20">
        <v>200000</v>
      </c>
      <c r="D31" s="20">
        <v>0</v>
      </c>
      <c r="E31" s="20">
        <v>0</v>
      </c>
      <c r="F31" s="20">
        <f t="shared" si="0"/>
        <v>200000</v>
      </c>
      <c r="G31" s="20">
        <v>0</v>
      </c>
      <c r="H31" s="20">
        <f t="shared" si="1"/>
        <v>200000</v>
      </c>
    </row>
    <row r="32" spans="2:8">
      <c r="B32" s="12" t="s">
        <v>51</v>
      </c>
      <c r="C32" s="20">
        <v>0</v>
      </c>
      <c r="D32" s="20">
        <v>0</v>
      </c>
      <c r="E32" s="20">
        <v>0</v>
      </c>
      <c r="F32" s="20">
        <f t="shared" si="0"/>
        <v>0</v>
      </c>
      <c r="G32" s="20">
        <v>0</v>
      </c>
      <c r="H32" s="20">
        <f t="shared" si="1"/>
        <v>0</v>
      </c>
    </row>
    <row r="33" spans="2:8">
      <c r="B33" s="12" t="s">
        <v>53</v>
      </c>
      <c r="C33" s="20">
        <v>0</v>
      </c>
      <c r="D33" s="20">
        <v>0</v>
      </c>
      <c r="E33" s="20">
        <v>0</v>
      </c>
      <c r="F33" s="20">
        <f t="shared" si="0"/>
        <v>0</v>
      </c>
      <c r="G33" s="20">
        <v>0</v>
      </c>
      <c r="H33" s="20">
        <f t="shared" si="1"/>
        <v>0</v>
      </c>
    </row>
    <row r="34" spans="2:8">
      <c r="B34" s="12" t="s">
        <v>54</v>
      </c>
      <c r="C34" s="20">
        <v>0</v>
      </c>
      <c r="D34" s="20">
        <v>0</v>
      </c>
      <c r="E34" s="20">
        <v>0</v>
      </c>
      <c r="F34" s="20">
        <f t="shared" si="0"/>
        <v>0</v>
      </c>
      <c r="G34" s="20">
        <v>0</v>
      </c>
      <c r="H34" s="20">
        <f t="shared" si="1"/>
        <v>0</v>
      </c>
    </row>
    <row r="35" spans="2:8">
      <c r="B35" s="10" t="s">
        <v>55</v>
      </c>
      <c r="C35" s="16">
        <f>+C36 +C42</f>
        <v>6797756590</v>
      </c>
      <c r="D35" s="16">
        <f>+D36 +D42</f>
        <v>0</v>
      </c>
      <c r="E35" s="16">
        <f>+E36 +E42</f>
        <v>237675408</v>
      </c>
      <c r="F35" s="16">
        <f t="shared" si="0"/>
        <v>7035431998</v>
      </c>
      <c r="G35" s="56">
        <f>(+G36 +G42)+0</f>
        <v>0</v>
      </c>
      <c r="H35" s="16">
        <f t="shared" si="1"/>
        <v>7035431998</v>
      </c>
    </row>
    <row r="36" spans="2:8">
      <c r="B36" s="10" t="s">
        <v>57</v>
      </c>
      <c r="C36" s="16">
        <f>+C37+C38+C39+C40+C41</f>
        <v>3830929903</v>
      </c>
      <c r="D36" s="16">
        <f>+D37+D38+D39+D40+D41</f>
        <v>0</v>
      </c>
      <c r="E36" s="16">
        <f>+E37+E38+E39+E40+E41</f>
        <v>0</v>
      </c>
      <c r="F36" s="16">
        <f t="shared" si="0"/>
        <v>3830929903</v>
      </c>
      <c r="G36" s="56">
        <f>(+G37+G38+G39+G40+G41)+0</f>
        <v>0</v>
      </c>
      <c r="H36" s="16">
        <f t="shared" si="1"/>
        <v>3830929903</v>
      </c>
    </row>
    <row r="37" spans="2:8">
      <c r="B37" s="11" t="s">
        <v>59</v>
      </c>
      <c r="C37" s="18">
        <v>493775853</v>
      </c>
      <c r="D37" s="18">
        <v>0</v>
      </c>
      <c r="E37" s="18">
        <v>0</v>
      </c>
      <c r="F37" s="18">
        <f t="shared" si="0"/>
        <v>493775853</v>
      </c>
      <c r="G37" s="18">
        <v>0</v>
      </c>
      <c r="H37" s="18">
        <f t="shared" si="1"/>
        <v>493775853</v>
      </c>
    </row>
    <row r="38" spans="2:8">
      <c r="B38" s="12" t="s">
        <v>61</v>
      </c>
      <c r="C38" s="20">
        <v>3123251366</v>
      </c>
      <c r="D38" s="20">
        <v>0</v>
      </c>
      <c r="E38" s="20">
        <v>0</v>
      </c>
      <c r="F38" s="20">
        <f t="shared" si="0"/>
        <v>3123251366</v>
      </c>
      <c r="G38" s="20">
        <v>0</v>
      </c>
      <c r="H38" s="20">
        <f t="shared" si="1"/>
        <v>3123251366</v>
      </c>
    </row>
    <row r="39" spans="2:8">
      <c r="B39" s="12" t="s">
        <v>63</v>
      </c>
      <c r="C39" s="20">
        <v>213902684</v>
      </c>
      <c r="D39" s="20">
        <v>0</v>
      </c>
      <c r="E39" s="20">
        <v>0</v>
      </c>
      <c r="F39" s="20">
        <f t="shared" si="0"/>
        <v>213902684</v>
      </c>
      <c r="G39" s="20">
        <v>0</v>
      </c>
      <c r="H39" s="20">
        <f t="shared" si="1"/>
        <v>213902684</v>
      </c>
    </row>
    <row r="40" spans="2:8">
      <c r="B40" s="12" t="s">
        <v>65</v>
      </c>
      <c r="C40" s="20">
        <v>0</v>
      </c>
      <c r="D40" s="20">
        <v>0</v>
      </c>
      <c r="E40" s="20">
        <v>0</v>
      </c>
      <c r="F40" s="20">
        <f t="shared" si="0"/>
        <v>0</v>
      </c>
      <c r="G40" s="20">
        <v>0</v>
      </c>
      <c r="H40" s="20">
        <f t="shared" si="1"/>
        <v>0</v>
      </c>
    </row>
    <row r="41" spans="2:8">
      <c r="B41" s="12" t="s">
        <v>67</v>
      </c>
      <c r="C41" s="20">
        <v>0</v>
      </c>
      <c r="D41" s="20">
        <v>0</v>
      </c>
      <c r="E41" s="20">
        <v>0</v>
      </c>
      <c r="F41" s="20">
        <f t="shared" ref="F41:F72" si="2">+C41+D41+E41</f>
        <v>0</v>
      </c>
      <c r="G41" s="20">
        <v>0</v>
      </c>
      <c r="H41" s="20">
        <f t="shared" ref="H41:H72" si="3">+F41-ABS(G41)</f>
        <v>0</v>
      </c>
    </row>
    <row r="42" spans="2:8">
      <c r="B42" s="10" t="s">
        <v>69</v>
      </c>
      <c r="C42" s="16">
        <f>+C43+C44+C45+C46+C47+C48+C49+C50+C51+C52+C53+C54+C55+C56+C57+C58+C59+C60+C61+C62+C63+C64+C65-ABS(C66)</f>
        <v>2966826687</v>
      </c>
      <c r="D42" s="16">
        <f>+D43+D44+D45+D46+D47+D48+D49+D50+D51+D52+D53+D54+D55+D56+D57+D58+D59+D60+D61+D62+D63+D64+D65-ABS(D66)</f>
        <v>0</v>
      </c>
      <c r="E42" s="16">
        <f>+E43+E44+E45+E46+E47+E48+E49+E50+E51+E52+E53+E54+E55+E56+E57+E58+E59+E60+E61+E62+E63+E64+E65-ABS(E66)</f>
        <v>237675408</v>
      </c>
      <c r="F42" s="16">
        <f t="shared" si="2"/>
        <v>3204502095</v>
      </c>
      <c r="G42" s="56">
        <f>(+G43+G44+G45+G46+G47+G48+G49+G50+G51+G52+G53+G54+G55+G56+G57+G58+G59+G60+G61+G62+G63+G64+G65-ABS(G66))+0</f>
        <v>0</v>
      </c>
      <c r="H42" s="16">
        <f t="shared" si="3"/>
        <v>3204502095</v>
      </c>
    </row>
    <row r="43" spans="2:8">
      <c r="B43" s="11" t="s">
        <v>59</v>
      </c>
      <c r="C43" s="18">
        <v>0</v>
      </c>
      <c r="D43" s="18">
        <v>0</v>
      </c>
      <c r="E43" s="18">
        <v>237465408</v>
      </c>
      <c r="F43" s="18">
        <f t="shared" si="2"/>
        <v>237465408</v>
      </c>
      <c r="G43" s="18">
        <v>0</v>
      </c>
      <c r="H43" s="18">
        <f t="shared" si="3"/>
        <v>237465408</v>
      </c>
    </row>
    <row r="44" spans="2:8">
      <c r="B44" s="12" t="s">
        <v>61</v>
      </c>
      <c r="C44" s="20">
        <v>34963525</v>
      </c>
      <c r="D44" s="20">
        <v>0</v>
      </c>
      <c r="E44" s="20">
        <v>0</v>
      </c>
      <c r="F44" s="20">
        <f t="shared" si="2"/>
        <v>34963525</v>
      </c>
      <c r="G44" s="20">
        <v>0</v>
      </c>
      <c r="H44" s="20">
        <f t="shared" si="3"/>
        <v>34963525</v>
      </c>
    </row>
    <row r="45" spans="2:8">
      <c r="B45" s="12" t="s">
        <v>73</v>
      </c>
      <c r="C45" s="20">
        <v>30971357</v>
      </c>
      <c r="D45" s="20">
        <v>0</v>
      </c>
      <c r="E45" s="20">
        <v>0</v>
      </c>
      <c r="F45" s="20">
        <f t="shared" si="2"/>
        <v>30971357</v>
      </c>
      <c r="G45" s="20">
        <v>0</v>
      </c>
      <c r="H45" s="20">
        <f t="shared" si="3"/>
        <v>30971357</v>
      </c>
    </row>
    <row r="46" spans="2:8">
      <c r="B46" s="12" t="s">
        <v>75</v>
      </c>
      <c r="C46" s="20">
        <v>24611795</v>
      </c>
      <c r="D46" s="20">
        <v>0</v>
      </c>
      <c r="E46" s="20">
        <v>0</v>
      </c>
      <c r="F46" s="20">
        <f t="shared" si="2"/>
        <v>24611795</v>
      </c>
      <c r="G46" s="20">
        <v>0</v>
      </c>
      <c r="H46" s="20">
        <f t="shared" si="3"/>
        <v>24611795</v>
      </c>
    </row>
    <row r="47" spans="2:8">
      <c r="B47" s="12" t="s">
        <v>77</v>
      </c>
      <c r="C47" s="20">
        <v>2441357</v>
      </c>
      <c r="D47" s="20">
        <v>0</v>
      </c>
      <c r="E47" s="20">
        <v>0</v>
      </c>
      <c r="F47" s="20">
        <f t="shared" si="2"/>
        <v>2441357</v>
      </c>
      <c r="G47" s="20">
        <v>0</v>
      </c>
      <c r="H47" s="20">
        <f t="shared" si="3"/>
        <v>2441357</v>
      </c>
    </row>
    <row r="48" spans="2:8">
      <c r="B48" s="12" t="s">
        <v>79</v>
      </c>
      <c r="C48" s="20">
        <v>47883890</v>
      </c>
      <c r="D48" s="20">
        <v>0</v>
      </c>
      <c r="E48" s="20">
        <v>0</v>
      </c>
      <c r="F48" s="20">
        <f t="shared" si="2"/>
        <v>47883890</v>
      </c>
      <c r="G48" s="20">
        <v>0</v>
      </c>
      <c r="H48" s="20">
        <f t="shared" si="3"/>
        <v>47883890</v>
      </c>
    </row>
    <row r="49" spans="2:8">
      <c r="B49" s="12" t="s">
        <v>81</v>
      </c>
      <c r="C49" s="20">
        <v>0</v>
      </c>
      <c r="D49" s="20">
        <v>0</v>
      </c>
      <c r="E49" s="20">
        <v>0</v>
      </c>
      <c r="F49" s="20">
        <f t="shared" si="2"/>
        <v>0</v>
      </c>
      <c r="G49" s="20">
        <v>0</v>
      </c>
      <c r="H49" s="20">
        <f t="shared" si="3"/>
        <v>0</v>
      </c>
    </row>
    <row r="50" spans="2:8">
      <c r="B50" s="12" t="s">
        <v>83</v>
      </c>
      <c r="C50" s="20">
        <v>56780</v>
      </c>
      <c r="D50" s="20">
        <v>0</v>
      </c>
      <c r="E50" s="20">
        <v>0</v>
      </c>
      <c r="F50" s="20">
        <f t="shared" si="2"/>
        <v>56780</v>
      </c>
      <c r="G50" s="20">
        <v>0</v>
      </c>
      <c r="H50" s="20">
        <f t="shared" si="3"/>
        <v>56780</v>
      </c>
    </row>
    <row r="51" spans="2:8">
      <c r="B51" s="12" t="s">
        <v>85</v>
      </c>
      <c r="C51" s="20">
        <v>149968</v>
      </c>
      <c r="D51" s="20">
        <v>0</v>
      </c>
      <c r="E51" s="20">
        <v>0</v>
      </c>
      <c r="F51" s="20">
        <f t="shared" si="2"/>
        <v>149968</v>
      </c>
      <c r="G51" s="20">
        <v>0</v>
      </c>
      <c r="H51" s="20">
        <f t="shared" si="3"/>
        <v>149968</v>
      </c>
    </row>
    <row r="52" spans="2:8">
      <c r="B52" s="12" t="s">
        <v>87</v>
      </c>
      <c r="C52" s="20">
        <v>1446533</v>
      </c>
      <c r="D52" s="20">
        <v>0</v>
      </c>
      <c r="E52" s="20">
        <v>210000</v>
      </c>
      <c r="F52" s="20">
        <f t="shared" si="2"/>
        <v>1656533</v>
      </c>
      <c r="G52" s="20">
        <v>0</v>
      </c>
      <c r="H52" s="20">
        <f t="shared" si="3"/>
        <v>1656533</v>
      </c>
    </row>
    <row r="53" spans="2:8">
      <c r="B53" s="12" t="s">
        <v>89</v>
      </c>
      <c r="C53" s="20">
        <v>0</v>
      </c>
      <c r="D53" s="20">
        <v>0</v>
      </c>
      <c r="E53" s="20">
        <v>0</v>
      </c>
      <c r="F53" s="20">
        <f t="shared" si="2"/>
        <v>0</v>
      </c>
      <c r="G53" s="20">
        <v>0</v>
      </c>
      <c r="H53" s="20">
        <f t="shared" si="3"/>
        <v>0</v>
      </c>
    </row>
    <row r="54" spans="2:8">
      <c r="B54" s="12" t="s">
        <v>67</v>
      </c>
      <c r="C54" s="20">
        <v>0</v>
      </c>
      <c r="D54" s="20">
        <v>0</v>
      </c>
      <c r="E54" s="20">
        <v>0</v>
      </c>
      <c r="F54" s="20">
        <f t="shared" si="2"/>
        <v>0</v>
      </c>
      <c r="G54" s="20">
        <v>0</v>
      </c>
      <c r="H54" s="20">
        <f t="shared" si="3"/>
        <v>0</v>
      </c>
    </row>
    <row r="55" spans="2:8">
      <c r="B55" s="12" t="s">
        <v>92</v>
      </c>
      <c r="C55" s="20">
        <v>0</v>
      </c>
      <c r="D55" s="20">
        <v>0</v>
      </c>
      <c r="E55" s="20">
        <v>0</v>
      </c>
      <c r="F55" s="20">
        <f t="shared" si="2"/>
        <v>0</v>
      </c>
      <c r="G55" s="20">
        <v>0</v>
      </c>
      <c r="H55" s="20">
        <f t="shared" si="3"/>
        <v>0</v>
      </c>
    </row>
    <row r="56" spans="2:8">
      <c r="B56" s="12" t="s">
        <v>115</v>
      </c>
      <c r="C56" s="20">
        <v>0</v>
      </c>
      <c r="D56" s="20">
        <v>0</v>
      </c>
      <c r="E56" s="20">
        <v>0</v>
      </c>
      <c r="F56" s="20">
        <f t="shared" si="2"/>
        <v>0</v>
      </c>
      <c r="G56" s="20">
        <v>0</v>
      </c>
      <c r="H56" s="20">
        <f t="shared" si="3"/>
        <v>0</v>
      </c>
    </row>
    <row r="57" spans="2:8">
      <c r="B57" s="12" t="s">
        <v>94</v>
      </c>
      <c r="C57" s="20">
        <v>224121270</v>
      </c>
      <c r="D57" s="20">
        <v>0</v>
      </c>
      <c r="E57" s="20">
        <v>0</v>
      </c>
      <c r="F57" s="20">
        <f t="shared" si="2"/>
        <v>224121270</v>
      </c>
      <c r="G57" s="20">
        <v>0</v>
      </c>
      <c r="H57" s="20">
        <f t="shared" si="3"/>
        <v>224121270</v>
      </c>
    </row>
    <row r="58" spans="2:8">
      <c r="B58" s="12" t="s">
        <v>96</v>
      </c>
      <c r="C58" s="20">
        <v>0</v>
      </c>
      <c r="D58" s="20">
        <v>0</v>
      </c>
      <c r="E58" s="20">
        <v>0</v>
      </c>
      <c r="F58" s="20">
        <f t="shared" si="2"/>
        <v>0</v>
      </c>
      <c r="G58" s="20">
        <v>0</v>
      </c>
      <c r="H58" s="20">
        <f t="shared" si="3"/>
        <v>0</v>
      </c>
    </row>
    <row r="59" spans="2:8">
      <c r="B59" s="12" t="s">
        <v>98</v>
      </c>
      <c r="C59" s="20">
        <v>335362813</v>
      </c>
      <c r="D59" s="20">
        <v>0</v>
      </c>
      <c r="E59" s="20">
        <v>0</v>
      </c>
      <c r="F59" s="20">
        <f t="shared" si="2"/>
        <v>335362813</v>
      </c>
      <c r="G59" s="20">
        <v>0</v>
      </c>
      <c r="H59" s="20">
        <f t="shared" si="3"/>
        <v>335362813</v>
      </c>
    </row>
    <row r="60" spans="2:8">
      <c r="B60" s="12" t="s">
        <v>100</v>
      </c>
      <c r="C60" s="20">
        <v>146315000</v>
      </c>
      <c r="D60" s="20">
        <v>0</v>
      </c>
      <c r="E60" s="20">
        <v>0</v>
      </c>
      <c r="F60" s="20">
        <f t="shared" si="2"/>
        <v>146315000</v>
      </c>
      <c r="G60" s="20">
        <v>0</v>
      </c>
      <c r="H60" s="20">
        <f t="shared" si="3"/>
        <v>146315000</v>
      </c>
    </row>
    <row r="61" spans="2:8">
      <c r="B61" s="12" t="s">
        <v>102</v>
      </c>
      <c r="C61" s="20">
        <v>155327920</v>
      </c>
      <c r="D61" s="20">
        <v>0</v>
      </c>
      <c r="E61" s="20">
        <v>0</v>
      </c>
      <c r="F61" s="20">
        <f t="shared" si="2"/>
        <v>155327920</v>
      </c>
      <c r="G61" s="20">
        <v>0</v>
      </c>
      <c r="H61" s="20">
        <f t="shared" si="3"/>
        <v>155327920</v>
      </c>
    </row>
    <row r="62" spans="2:8">
      <c r="B62" s="12" t="s">
        <v>104</v>
      </c>
      <c r="C62" s="20">
        <v>1960971600</v>
      </c>
      <c r="D62" s="20">
        <v>0</v>
      </c>
      <c r="E62" s="20">
        <v>0</v>
      </c>
      <c r="F62" s="20">
        <f t="shared" si="2"/>
        <v>1960971600</v>
      </c>
      <c r="G62" s="20">
        <v>0</v>
      </c>
      <c r="H62" s="20">
        <f t="shared" si="3"/>
        <v>1960971600</v>
      </c>
    </row>
    <row r="63" spans="2:8">
      <c r="B63" s="12" t="s">
        <v>105</v>
      </c>
      <c r="C63" s="20">
        <v>0</v>
      </c>
      <c r="D63" s="20">
        <v>0</v>
      </c>
      <c r="E63" s="20">
        <v>0</v>
      </c>
      <c r="F63" s="20">
        <f t="shared" si="2"/>
        <v>0</v>
      </c>
      <c r="G63" s="20">
        <v>0</v>
      </c>
      <c r="H63" s="20">
        <f t="shared" si="3"/>
        <v>0</v>
      </c>
    </row>
    <row r="64" spans="2:8">
      <c r="B64" s="12" t="s">
        <v>106</v>
      </c>
      <c r="C64" s="20">
        <v>0</v>
      </c>
      <c r="D64" s="20">
        <v>0</v>
      </c>
      <c r="E64" s="20">
        <v>0</v>
      </c>
      <c r="F64" s="20">
        <f t="shared" si="2"/>
        <v>0</v>
      </c>
      <c r="G64" s="20">
        <v>0</v>
      </c>
      <c r="H64" s="20">
        <f t="shared" si="3"/>
        <v>0</v>
      </c>
    </row>
    <row r="65" spans="2:8">
      <c r="B65" s="12" t="s">
        <v>107</v>
      </c>
      <c r="C65" s="20">
        <v>2202879</v>
      </c>
      <c r="D65" s="20">
        <v>0</v>
      </c>
      <c r="E65" s="20">
        <v>0</v>
      </c>
      <c r="F65" s="20">
        <f t="shared" si="2"/>
        <v>2202879</v>
      </c>
      <c r="G65" s="20">
        <v>0</v>
      </c>
      <c r="H65" s="20">
        <f t="shared" si="3"/>
        <v>2202879</v>
      </c>
    </row>
    <row r="66" spans="2:8">
      <c r="B66" s="14" t="s">
        <v>53</v>
      </c>
      <c r="C66" s="22">
        <v>0</v>
      </c>
      <c r="D66" s="22">
        <v>0</v>
      </c>
      <c r="E66" s="22">
        <v>0</v>
      </c>
      <c r="F66" s="22">
        <f t="shared" si="2"/>
        <v>0</v>
      </c>
      <c r="G66" s="22">
        <v>0</v>
      </c>
      <c r="H66" s="22">
        <f t="shared" si="3"/>
        <v>0</v>
      </c>
    </row>
    <row r="67" spans="2:8">
      <c r="B67" s="10" t="s">
        <v>109</v>
      </c>
      <c r="C67" s="16">
        <f>+C9 +C35</f>
        <v>8178210384</v>
      </c>
      <c r="D67" s="16">
        <f>+D9 +D35</f>
        <v>0</v>
      </c>
      <c r="E67" s="16">
        <f>+E9 +E35</f>
        <v>276032601</v>
      </c>
      <c r="F67" s="16">
        <f t="shared" si="2"/>
        <v>8454242985</v>
      </c>
      <c r="G67" s="56">
        <f>+G9 +G35</f>
        <v>8679101</v>
      </c>
      <c r="H67" s="16">
        <f t="shared" si="3"/>
        <v>8445563884</v>
      </c>
    </row>
    <row r="68" spans="2:8">
      <c r="B68" s="15" t="s">
        <v>114</v>
      </c>
      <c r="C68" s="26"/>
      <c r="D68" s="26"/>
      <c r="E68" s="26"/>
      <c r="F68" s="26"/>
      <c r="G68" s="26"/>
      <c r="H68" s="26"/>
    </row>
    <row r="69" spans="2:8">
      <c r="B69" s="10" t="s">
        <v>10</v>
      </c>
      <c r="C69" s="16">
        <f>+C70+C71+C72+C73+C74+C75+C76+C77+C78+C79+C80+C81+C82+C83+C84+C85+C86+C87+C88+C89+C90+C91+C92</f>
        <v>341281930</v>
      </c>
      <c r="D69" s="16">
        <f>+D70+D71+D72+D73+D74+D75+D76+D77+D78+D79+D80+D81+D82+D83+D84+D85+D86+D87+D88+D89+D90+D91+D92</f>
        <v>0</v>
      </c>
      <c r="E69" s="16">
        <f>+E70+E71+E72+E73+E74+E75+E76+E77+E78+E79+E80+E81+E82+E83+E84+E85+E86+E87+E88+E89+E90+E91+E92</f>
        <v>11416951</v>
      </c>
      <c r="F69" s="16">
        <f t="shared" ref="F69:F104" si="4">+C69+D69+E69</f>
        <v>352698881</v>
      </c>
      <c r="G69" s="56">
        <f>+G70+G71+G72+G73+G74+G75+G76+G77+G78+G79+G80+G81+G82+G83+G84+G85+G86+G87+G88+G89+G90+G91+G92</f>
        <v>8679101</v>
      </c>
      <c r="H69" s="16">
        <f t="shared" ref="H69:H104" si="5">+F69-ABS(G69)</f>
        <v>344019780</v>
      </c>
    </row>
    <row r="70" spans="2:8">
      <c r="B70" s="11" t="s">
        <v>12</v>
      </c>
      <c r="C70" s="18">
        <v>0</v>
      </c>
      <c r="D70" s="18">
        <v>0</v>
      </c>
      <c r="E70" s="18">
        <v>0</v>
      </c>
      <c r="F70" s="18">
        <f t="shared" si="4"/>
        <v>0</v>
      </c>
      <c r="G70" s="18">
        <v>0</v>
      </c>
      <c r="H70" s="18">
        <f t="shared" si="5"/>
        <v>0</v>
      </c>
    </row>
    <row r="71" spans="2:8">
      <c r="B71" s="12" t="s">
        <v>14</v>
      </c>
      <c r="C71" s="20">
        <v>153124862</v>
      </c>
      <c r="D71" s="20">
        <v>0</v>
      </c>
      <c r="E71" s="20">
        <v>8919101</v>
      </c>
      <c r="F71" s="20">
        <f t="shared" si="4"/>
        <v>162043963</v>
      </c>
      <c r="G71" s="57">
        <v>8679101</v>
      </c>
      <c r="H71" s="20">
        <f t="shared" si="5"/>
        <v>153364862</v>
      </c>
    </row>
    <row r="72" spans="2:8">
      <c r="B72" s="12" t="s">
        <v>16</v>
      </c>
      <c r="C72" s="20">
        <v>0</v>
      </c>
      <c r="D72" s="20">
        <v>0</v>
      </c>
      <c r="E72" s="20">
        <v>0</v>
      </c>
      <c r="F72" s="20">
        <f t="shared" si="4"/>
        <v>0</v>
      </c>
      <c r="G72" s="20">
        <v>0</v>
      </c>
      <c r="H72" s="20">
        <f t="shared" si="5"/>
        <v>0</v>
      </c>
    </row>
    <row r="73" spans="2:8">
      <c r="B73" s="12" t="s">
        <v>18</v>
      </c>
      <c r="C73" s="20">
        <v>0</v>
      </c>
      <c r="D73" s="20">
        <v>0</v>
      </c>
      <c r="E73" s="20">
        <v>0</v>
      </c>
      <c r="F73" s="20">
        <f t="shared" si="4"/>
        <v>0</v>
      </c>
      <c r="G73" s="20">
        <v>0</v>
      </c>
      <c r="H73" s="20">
        <f t="shared" si="5"/>
        <v>0</v>
      </c>
    </row>
    <row r="74" spans="2:8">
      <c r="B74" s="12" t="s">
        <v>20</v>
      </c>
      <c r="C74" s="20">
        <v>0</v>
      </c>
      <c r="D74" s="20">
        <v>0</v>
      </c>
      <c r="E74" s="20">
        <v>0</v>
      </c>
      <c r="F74" s="20">
        <f t="shared" si="4"/>
        <v>0</v>
      </c>
      <c r="G74" s="20">
        <v>0</v>
      </c>
      <c r="H74" s="20">
        <f t="shared" si="5"/>
        <v>0</v>
      </c>
    </row>
    <row r="75" spans="2:8">
      <c r="B75" s="12" t="s">
        <v>22</v>
      </c>
      <c r="C75" s="20">
        <v>99130000</v>
      </c>
      <c r="D75" s="20">
        <v>0</v>
      </c>
      <c r="E75" s="20">
        <v>0</v>
      </c>
      <c r="F75" s="20">
        <f t="shared" si="4"/>
        <v>99130000</v>
      </c>
      <c r="G75" s="20">
        <v>0</v>
      </c>
      <c r="H75" s="20">
        <f t="shared" si="5"/>
        <v>99130000</v>
      </c>
    </row>
    <row r="76" spans="2:8">
      <c r="B76" s="12" t="s">
        <v>24</v>
      </c>
      <c r="C76" s="20">
        <v>0</v>
      </c>
      <c r="D76" s="20">
        <v>0</v>
      </c>
      <c r="E76" s="20">
        <v>0</v>
      </c>
      <c r="F76" s="20">
        <f t="shared" si="4"/>
        <v>0</v>
      </c>
      <c r="G76" s="20">
        <v>0</v>
      </c>
      <c r="H76" s="20">
        <f t="shared" si="5"/>
        <v>0</v>
      </c>
    </row>
    <row r="77" spans="2:8">
      <c r="B77" s="12" t="s">
        <v>26</v>
      </c>
      <c r="C77" s="20">
        <v>56774</v>
      </c>
      <c r="D77" s="20">
        <v>0</v>
      </c>
      <c r="E77" s="20">
        <v>0</v>
      </c>
      <c r="F77" s="20">
        <f t="shared" si="4"/>
        <v>56774</v>
      </c>
      <c r="G77" s="20">
        <v>0</v>
      </c>
      <c r="H77" s="20">
        <f t="shared" si="5"/>
        <v>56774</v>
      </c>
    </row>
    <row r="78" spans="2:8">
      <c r="B78" s="12" t="s">
        <v>28</v>
      </c>
      <c r="C78" s="20">
        <v>0</v>
      </c>
      <c r="D78" s="20">
        <v>0</v>
      </c>
      <c r="E78" s="20">
        <v>0</v>
      </c>
      <c r="F78" s="20">
        <f t="shared" si="4"/>
        <v>0</v>
      </c>
      <c r="G78" s="20">
        <v>0</v>
      </c>
      <c r="H78" s="20">
        <f t="shared" si="5"/>
        <v>0</v>
      </c>
    </row>
    <row r="79" spans="2:8">
      <c r="B79" s="12" t="s">
        <v>113</v>
      </c>
      <c r="C79" s="20">
        <v>0</v>
      </c>
      <c r="D79" s="20">
        <v>0</v>
      </c>
      <c r="E79" s="20">
        <v>0</v>
      </c>
      <c r="F79" s="20">
        <f t="shared" si="4"/>
        <v>0</v>
      </c>
      <c r="G79" s="20">
        <v>0</v>
      </c>
      <c r="H79" s="20">
        <f t="shared" si="5"/>
        <v>0</v>
      </c>
    </row>
    <row r="80" spans="2:8">
      <c r="B80" s="12" t="s">
        <v>30</v>
      </c>
      <c r="C80" s="20">
        <v>0</v>
      </c>
      <c r="D80" s="20">
        <v>0</v>
      </c>
      <c r="E80" s="20">
        <v>0</v>
      </c>
      <c r="F80" s="20">
        <f t="shared" si="4"/>
        <v>0</v>
      </c>
      <c r="G80" s="20">
        <v>0</v>
      </c>
      <c r="H80" s="20">
        <f t="shared" si="5"/>
        <v>0</v>
      </c>
    </row>
    <row r="81" spans="2:8">
      <c r="B81" s="12" t="s">
        <v>32</v>
      </c>
      <c r="C81" s="20">
        <v>0</v>
      </c>
      <c r="D81" s="20">
        <v>0</v>
      </c>
      <c r="E81" s="20">
        <v>0</v>
      </c>
      <c r="F81" s="20">
        <f t="shared" si="4"/>
        <v>0</v>
      </c>
      <c r="G81" s="20">
        <v>0</v>
      </c>
      <c r="H81" s="20">
        <f t="shared" si="5"/>
        <v>0</v>
      </c>
    </row>
    <row r="82" spans="2:8">
      <c r="B82" s="12" t="s">
        <v>34</v>
      </c>
      <c r="C82" s="20">
        <v>6368284</v>
      </c>
      <c r="D82" s="20">
        <v>0</v>
      </c>
      <c r="E82" s="20">
        <v>1772310</v>
      </c>
      <c r="F82" s="20">
        <f t="shared" si="4"/>
        <v>8140594</v>
      </c>
      <c r="G82" s="20">
        <v>0</v>
      </c>
      <c r="H82" s="20">
        <f t="shared" si="5"/>
        <v>8140594</v>
      </c>
    </row>
    <row r="83" spans="2:8">
      <c r="B83" s="12" t="s">
        <v>36</v>
      </c>
      <c r="C83" s="20">
        <v>0</v>
      </c>
      <c r="D83" s="20">
        <v>0</v>
      </c>
      <c r="E83" s="20">
        <v>0</v>
      </c>
      <c r="F83" s="20">
        <f t="shared" si="4"/>
        <v>0</v>
      </c>
      <c r="G83" s="20">
        <v>0</v>
      </c>
      <c r="H83" s="20">
        <f t="shared" si="5"/>
        <v>0</v>
      </c>
    </row>
    <row r="84" spans="2:8">
      <c r="B84" s="12" t="s">
        <v>38</v>
      </c>
      <c r="C84" s="20">
        <v>0</v>
      </c>
      <c r="D84" s="20">
        <v>0</v>
      </c>
      <c r="E84" s="20">
        <v>693540</v>
      </c>
      <c r="F84" s="20">
        <f t="shared" si="4"/>
        <v>693540</v>
      </c>
      <c r="G84" s="20">
        <v>0</v>
      </c>
      <c r="H84" s="20">
        <f t="shared" si="5"/>
        <v>693540</v>
      </c>
    </row>
    <row r="85" spans="2:8">
      <c r="B85" s="12" t="s">
        <v>40</v>
      </c>
      <c r="C85" s="20">
        <v>0</v>
      </c>
      <c r="D85" s="20">
        <v>0</v>
      </c>
      <c r="E85" s="20">
        <v>32000</v>
      </c>
      <c r="F85" s="20">
        <f t="shared" si="4"/>
        <v>32000</v>
      </c>
      <c r="G85" s="20">
        <v>0</v>
      </c>
      <c r="H85" s="20">
        <f t="shared" si="5"/>
        <v>32000</v>
      </c>
    </row>
    <row r="86" spans="2:8">
      <c r="B86" s="12" t="s">
        <v>112</v>
      </c>
      <c r="C86" s="20">
        <v>0</v>
      </c>
      <c r="D86" s="20">
        <v>0</v>
      </c>
      <c r="E86" s="20">
        <v>0</v>
      </c>
      <c r="F86" s="20">
        <f t="shared" si="4"/>
        <v>0</v>
      </c>
      <c r="G86" s="20">
        <v>0</v>
      </c>
      <c r="H86" s="20">
        <f t="shared" si="5"/>
        <v>0</v>
      </c>
    </row>
    <row r="87" spans="2:8">
      <c r="B87" s="12" t="s">
        <v>42</v>
      </c>
      <c r="C87" s="20">
        <v>0</v>
      </c>
      <c r="D87" s="20">
        <v>0</v>
      </c>
      <c r="E87" s="20">
        <v>0</v>
      </c>
      <c r="F87" s="20">
        <f t="shared" si="4"/>
        <v>0</v>
      </c>
      <c r="G87" s="20">
        <v>0</v>
      </c>
      <c r="H87" s="20">
        <f t="shared" si="5"/>
        <v>0</v>
      </c>
    </row>
    <row r="88" spans="2:8">
      <c r="B88" s="12" t="s">
        <v>44</v>
      </c>
      <c r="C88" s="20">
        <v>80127010</v>
      </c>
      <c r="D88" s="20">
        <v>0</v>
      </c>
      <c r="E88" s="20">
        <v>0</v>
      </c>
      <c r="F88" s="20">
        <f t="shared" si="4"/>
        <v>80127010</v>
      </c>
      <c r="G88" s="20">
        <v>0</v>
      </c>
      <c r="H88" s="20">
        <f t="shared" si="5"/>
        <v>80127010</v>
      </c>
    </row>
    <row r="89" spans="2:8">
      <c r="B89" s="12" t="s">
        <v>46</v>
      </c>
      <c r="C89" s="20">
        <v>0</v>
      </c>
      <c r="D89" s="20">
        <v>0</v>
      </c>
      <c r="E89" s="20">
        <v>0</v>
      </c>
      <c r="F89" s="20">
        <f t="shared" si="4"/>
        <v>0</v>
      </c>
      <c r="G89" s="20">
        <v>0</v>
      </c>
      <c r="H89" s="20">
        <f t="shared" si="5"/>
        <v>0</v>
      </c>
    </row>
    <row r="90" spans="2:8">
      <c r="B90" s="12" t="s">
        <v>48</v>
      </c>
      <c r="C90" s="20">
        <v>0</v>
      </c>
      <c r="D90" s="20">
        <v>0</v>
      </c>
      <c r="E90" s="20">
        <v>0</v>
      </c>
      <c r="F90" s="20">
        <f t="shared" si="4"/>
        <v>0</v>
      </c>
      <c r="G90" s="20">
        <v>0</v>
      </c>
      <c r="H90" s="20">
        <f t="shared" si="5"/>
        <v>0</v>
      </c>
    </row>
    <row r="91" spans="2:8">
      <c r="B91" s="12" t="s">
        <v>50</v>
      </c>
      <c r="C91" s="20">
        <v>0</v>
      </c>
      <c r="D91" s="20">
        <v>0</v>
      </c>
      <c r="E91" s="20">
        <v>0</v>
      </c>
      <c r="F91" s="20">
        <f t="shared" si="4"/>
        <v>0</v>
      </c>
      <c r="G91" s="20">
        <v>0</v>
      </c>
      <c r="H91" s="20">
        <f t="shared" si="5"/>
        <v>0</v>
      </c>
    </row>
    <row r="92" spans="2:8">
      <c r="B92" s="12" t="s">
        <v>52</v>
      </c>
      <c r="C92" s="20">
        <v>2475000</v>
      </c>
      <c r="D92" s="20">
        <v>0</v>
      </c>
      <c r="E92" s="20">
        <v>0</v>
      </c>
      <c r="F92" s="20">
        <f t="shared" si="4"/>
        <v>2475000</v>
      </c>
      <c r="G92" s="20">
        <v>0</v>
      </c>
      <c r="H92" s="20">
        <f t="shared" si="5"/>
        <v>2475000</v>
      </c>
    </row>
    <row r="93" spans="2:8">
      <c r="B93" s="10" t="s">
        <v>56</v>
      </c>
      <c r="C93" s="16">
        <f>+C94+C95+C96+C97+C98+C99+C100+C101+C102+C103</f>
        <v>879867392</v>
      </c>
      <c r="D93" s="16">
        <f>+D94+D95+D96+D97+D98+D99+D100+D101+D102+D103</f>
        <v>0</v>
      </c>
      <c r="E93" s="16">
        <f>+E94+E95+E96+E97+E98+E99+E100+E101+E102+E103</f>
        <v>0</v>
      </c>
      <c r="F93" s="16">
        <f t="shared" si="4"/>
        <v>879867392</v>
      </c>
      <c r="G93" s="56">
        <f>+G94+G95+G96+G97+G98+G99+G100+G101+G102+G103</f>
        <v>0</v>
      </c>
      <c r="H93" s="16">
        <f t="shared" si="5"/>
        <v>879867392</v>
      </c>
    </row>
    <row r="94" spans="2:8">
      <c r="B94" s="11" t="s">
        <v>58</v>
      </c>
      <c r="C94" s="18">
        <v>648765000</v>
      </c>
      <c r="D94" s="18">
        <v>0</v>
      </c>
      <c r="E94" s="18">
        <v>0</v>
      </c>
      <c r="F94" s="18">
        <f t="shared" si="4"/>
        <v>648765000</v>
      </c>
      <c r="G94" s="18">
        <v>0</v>
      </c>
      <c r="H94" s="18">
        <f t="shared" si="5"/>
        <v>648765000</v>
      </c>
    </row>
    <row r="95" spans="2:8">
      <c r="B95" s="12" t="s">
        <v>60</v>
      </c>
      <c r="C95" s="20">
        <v>0</v>
      </c>
      <c r="D95" s="20">
        <v>0</v>
      </c>
      <c r="E95" s="20">
        <v>0</v>
      </c>
      <c r="F95" s="20">
        <f t="shared" si="4"/>
        <v>0</v>
      </c>
      <c r="G95" s="20">
        <v>0</v>
      </c>
      <c r="H95" s="20">
        <f t="shared" si="5"/>
        <v>0</v>
      </c>
    </row>
    <row r="96" spans="2:8">
      <c r="B96" s="12" t="s">
        <v>62</v>
      </c>
      <c r="C96" s="20">
        <v>0</v>
      </c>
      <c r="D96" s="20">
        <v>0</v>
      </c>
      <c r="E96" s="20">
        <v>0</v>
      </c>
      <c r="F96" s="20">
        <f t="shared" si="4"/>
        <v>0</v>
      </c>
      <c r="G96" s="20">
        <v>0</v>
      </c>
      <c r="H96" s="20">
        <f t="shared" si="5"/>
        <v>0</v>
      </c>
    </row>
    <row r="97" spans="2:8">
      <c r="B97" s="12" t="s">
        <v>64</v>
      </c>
      <c r="C97" s="20">
        <v>0</v>
      </c>
      <c r="D97" s="20">
        <v>0</v>
      </c>
      <c r="E97" s="20">
        <v>0</v>
      </c>
      <c r="F97" s="20">
        <f t="shared" si="4"/>
        <v>0</v>
      </c>
      <c r="G97" s="20">
        <v>0</v>
      </c>
      <c r="H97" s="20">
        <f t="shared" si="5"/>
        <v>0</v>
      </c>
    </row>
    <row r="98" spans="2:8">
      <c r="B98" s="12" t="s">
        <v>111</v>
      </c>
      <c r="C98" s="20">
        <v>0</v>
      </c>
      <c r="D98" s="20">
        <v>0</v>
      </c>
      <c r="E98" s="20">
        <v>0</v>
      </c>
      <c r="F98" s="20">
        <f t="shared" si="4"/>
        <v>0</v>
      </c>
      <c r="G98" s="20">
        <v>0</v>
      </c>
      <c r="H98" s="20">
        <f t="shared" si="5"/>
        <v>0</v>
      </c>
    </row>
    <row r="99" spans="2:8">
      <c r="B99" s="12" t="s">
        <v>66</v>
      </c>
      <c r="C99" s="20">
        <v>224121270</v>
      </c>
      <c r="D99" s="20">
        <v>0</v>
      </c>
      <c r="E99" s="20">
        <v>0</v>
      </c>
      <c r="F99" s="20">
        <f t="shared" si="4"/>
        <v>224121270</v>
      </c>
      <c r="G99" s="20">
        <v>0</v>
      </c>
      <c r="H99" s="20">
        <f t="shared" si="5"/>
        <v>224121270</v>
      </c>
    </row>
    <row r="100" spans="2:8">
      <c r="B100" s="12" t="s">
        <v>68</v>
      </c>
      <c r="C100" s="20">
        <v>0</v>
      </c>
      <c r="D100" s="20">
        <v>0</v>
      </c>
      <c r="E100" s="20">
        <v>0</v>
      </c>
      <c r="F100" s="20">
        <f t="shared" si="4"/>
        <v>0</v>
      </c>
      <c r="G100" s="20">
        <v>0</v>
      </c>
      <c r="H100" s="20">
        <f t="shared" si="5"/>
        <v>0</v>
      </c>
    </row>
    <row r="101" spans="2:8">
      <c r="B101" s="12" t="s">
        <v>70</v>
      </c>
      <c r="C101" s="20">
        <v>0</v>
      </c>
      <c r="D101" s="20">
        <v>0</v>
      </c>
      <c r="E101" s="20">
        <v>0</v>
      </c>
      <c r="F101" s="20">
        <f t="shared" si="4"/>
        <v>0</v>
      </c>
      <c r="G101" s="20">
        <v>0</v>
      </c>
      <c r="H101" s="20">
        <f t="shared" si="5"/>
        <v>0</v>
      </c>
    </row>
    <row r="102" spans="2:8">
      <c r="B102" s="12" t="s">
        <v>71</v>
      </c>
      <c r="C102" s="20">
        <v>6981122</v>
      </c>
      <c r="D102" s="20">
        <v>0</v>
      </c>
      <c r="E102" s="20">
        <v>0</v>
      </c>
      <c r="F102" s="20">
        <f t="shared" si="4"/>
        <v>6981122</v>
      </c>
      <c r="G102" s="20">
        <v>0</v>
      </c>
      <c r="H102" s="20">
        <f t="shared" si="5"/>
        <v>6981122</v>
      </c>
    </row>
    <row r="103" spans="2:8">
      <c r="B103" s="13" t="s">
        <v>72</v>
      </c>
      <c r="C103" s="24">
        <v>0</v>
      </c>
      <c r="D103" s="24">
        <v>0</v>
      </c>
      <c r="E103" s="24">
        <v>0</v>
      </c>
      <c r="F103" s="24">
        <f t="shared" si="4"/>
        <v>0</v>
      </c>
      <c r="G103" s="24">
        <v>0</v>
      </c>
      <c r="H103" s="20">
        <f t="shared" si="5"/>
        <v>0</v>
      </c>
    </row>
    <row r="104" spans="2:8">
      <c r="B104" s="10" t="s">
        <v>74</v>
      </c>
      <c r="C104" s="16">
        <f>+C69 +C93</f>
        <v>1221149322</v>
      </c>
      <c r="D104" s="16">
        <f>+D69 +D93</f>
        <v>0</v>
      </c>
      <c r="E104" s="16">
        <f>+E69 +E93</f>
        <v>11416951</v>
      </c>
      <c r="F104" s="16">
        <f t="shared" si="4"/>
        <v>1232566273</v>
      </c>
      <c r="G104" s="56">
        <f>+G69 +G93</f>
        <v>8679101</v>
      </c>
      <c r="H104" s="16">
        <f t="shared" si="5"/>
        <v>1223887172</v>
      </c>
    </row>
    <row r="105" spans="2:8">
      <c r="B105" s="15" t="s">
        <v>76</v>
      </c>
      <c r="C105" s="26"/>
      <c r="D105" s="26"/>
      <c r="E105" s="26"/>
      <c r="F105" s="26"/>
      <c r="G105" s="26"/>
      <c r="H105" s="26"/>
    </row>
    <row r="106" spans="2:8">
      <c r="B106" s="11" t="s">
        <v>78</v>
      </c>
      <c r="C106" s="18">
        <f>+C107+C108+C109</f>
        <v>474589161</v>
      </c>
      <c r="D106" s="18">
        <f>+D107+D108+D109</f>
        <v>0</v>
      </c>
      <c r="E106" s="18">
        <f>+E107+E108+E109</f>
        <v>211925900</v>
      </c>
      <c r="F106" s="18">
        <f t="shared" ref="F106:F121" si="6">+C106+D106+E106</f>
        <v>686515061</v>
      </c>
      <c r="G106" s="58">
        <f>+G107+G108+G109</f>
        <v>0</v>
      </c>
      <c r="H106" s="18">
        <f t="shared" ref="H106:H121" si="7">+F106-ABS(G106)</f>
        <v>686515061</v>
      </c>
    </row>
    <row r="107" spans="2:8">
      <c r="B107" s="12" t="s">
        <v>80</v>
      </c>
      <c r="C107" s="20">
        <v>474589161</v>
      </c>
      <c r="D107" s="20">
        <v>0</v>
      </c>
      <c r="E107" s="20">
        <v>0</v>
      </c>
      <c r="F107" s="20">
        <f t="shared" si="6"/>
        <v>474589161</v>
      </c>
      <c r="G107" s="20">
        <v>0</v>
      </c>
      <c r="H107" s="20">
        <f t="shared" si="7"/>
        <v>474589161</v>
      </c>
    </row>
    <row r="108" spans="2:8">
      <c r="B108" s="12" t="s">
        <v>82</v>
      </c>
      <c r="C108" s="20">
        <v>0</v>
      </c>
      <c r="D108" s="20">
        <v>0</v>
      </c>
      <c r="E108" s="20">
        <v>0</v>
      </c>
      <c r="F108" s="20">
        <f t="shared" si="6"/>
        <v>0</v>
      </c>
      <c r="G108" s="20">
        <v>0</v>
      </c>
      <c r="H108" s="20">
        <f t="shared" si="7"/>
        <v>0</v>
      </c>
    </row>
    <row r="109" spans="2:8">
      <c r="B109" s="12" t="s">
        <v>84</v>
      </c>
      <c r="C109" s="20">
        <v>0</v>
      </c>
      <c r="D109" s="20">
        <v>0</v>
      </c>
      <c r="E109" s="20">
        <v>211925900</v>
      </c>
      <c r="F109" s="20">
        <f t="shared" si="6"/>
        <v>211925900</v>
      </c>
      <c r="G109" s="20">
        <v>0</v>
      </c>
      <c r="H109" s="20">
        <f t="shared" si="7"/>
        <v>211925900</v>
      </c>
    </row>
    <row r="110" spans="2:8">
      <c r="B110" s="12" t="s">
        <v>86</v>
      </c>
      <c r="C110" s="20">
        <f>+C111+C112</f>
        <v>1683094554</v>
      </c>
      <c r="D110" s="20">
        <f>+D111+D112</f>
        <v>0</v>
      </c>
      <c r="E110" s="20">
        <f>+E111+E112</f>
        <v>0</v>
      </c>
      <c r="F110" s="20">
        <f t="shared" si="6"/>
        <v>1683094554</v>
      </c>
      <c r="G110" s="57">
        <f>(+G111+G112)+0</f>
        <v>0</v>
      </c>
      <c r="H110" s="20">
        <f t="shared" si="7"/>
        <v>1683094554</v>
      </c>
    </row>
    <row r="111" spans="2:8">
      <c r="B111" s="12" t="s">
        <v>88</v>
      </c>
      <c r="C111" s="20">
        <v>1683094554</v>
      </c>
      <c r="D111" s="20">
        <v>0</v>
      </c>
      <c r="E111" s="20">
        <v>0</v>
      </c>
      <c r="F111" s="20">
        <f t="shared" si="6"/>
        <v>1683094554</v>
      </c>
      <c r="G111" s="20">
        <v>0</v>
      </c>
      <c r="H111" s="20">
        <f t="shared" si="7"/>
        <v>1683094554</v>
      </c>
    </row>
    <row r="112" spans="2:8">
      <c r="B112" s="12" t="s">
        <v>90</v>
      </c>
      <c r="C112" s="20">
        <v>0</v>
      </c>
      <c r="D112" s="20">
        <v>0</v>
      </c>
      <c r="E112" s="20">
        <v>0</v>
      </c>
      <c r="F112" s="20">
        <f t="shared" si="6"/>
        <v>0</v>
      </c>
      <c r="G112" s="20">
        <v>0</v>
      </c>
      <c r="H112" s="20">
        <f t="shared" si="7"/>
        <v>0</v>
      </c>
    </row>
    <row r="113" spans="2:8">
      <c r="B113" s="12" t="s">
        <v>91</v>
      </c>
      <c r="C113" s="20">
        <f>+C114+C115+C116+C117</f>
        <v>2597977333</v>
      </c>
      <c r="D113" s="20">
        <f>+D114+D115+D116+D117</f>
        <v>0</v>
      </c>
      <c r="E113" s="20">
        <f>+E114+E115+E116+E117</f>
        <v>0</v>
      </c>
      <c r="F113" s="20">
        <f t="shared" si="6"/>
        <v>2597977333</v>
      </c>
      <c r="G113" s="57">
        <f>(+G114+G115+G116+G117)+0</f>
        <v>0</v>
      </c>
      <c r="H113" s="20">
        <f t="shared" si="7"/>
        <v>2597977333</v>
      </c>
    </row>
    <row r="114" spans="2:8">
      <c r="B114" s="12" t="s">
        <v>93</v>
      </c>
      <c r="C114" s="20">
        <v>335362813</v>
      </c>
      <c r="D114" s="20">
        <v>0</v>
      </c>
      <c r="E114" s="20">
        <v>0</v>
      </c>
      <c r="F114" s="20">
        <f t="shared" si="6"/>
        <v>335362813</v>
      </c>
      <c r="G114" s="20">
        <v>0</v>
      </c>
      <c r="H114" s="20">
        <f t="shared" si="7"/>
        <v>335362813</v>
      </c>
    </row>
    <row r="115" spans="2:8">
      <c r="B115" s="12" t="s">
        <v>95</v>
      </c>
      <c r="C115" s="20">
        <v>146315000</v>
      </c>
      <c r="D115" s="20">
        <v>0</v>
      </c>
      <c r="E115" s="20">
        <v>0</v>
      </c>
      <c r="F115" s="20">
        <f t="shared" si="6"/>
        <v>146315000</v>
      </c>
      <c r="G115" s="20">
        <v>0</v>
      </c>
      <c r="H115" s="20">
        <f t="shared" si="7"/>
        <v>146315000</v>
      </c>
    </row>
    <row r="116" spans="2:8">
      <c r="B116" s="12" t="s">
        <v>97</v>
      </c>
      <c r="C116" s="20">
        <v>155327920</v>
      </c>
      <c r="D116" s="20">
        <v>0</v>
      </c>
      <c r="E116" s="20">
        <v>0</v>
      </c>
      <c r="F116" s="20">
        <f t="shared" si="6"/>
        <v>155327920</v>
      </c>
      <c r="G116" s="20">
        <v>0</v>
      </c>
      <c r="H116" s="20">
        <f t="shared" si="7"/>
        <v>155327920</v>
      </c>
    </row>
    <row r="117" spans="2:8">
      <c r="B117" s="12" t="s">
        <v>99</v>
      </c>
      <c r="C117" s="20">
        <v>1960971600</v>
      </c>
      <c r="D117" s="20">
        <v>0</v>
      </c>
      <c r="E117" s="20">
        <v>0</v>
      </c>
      <c r="F117" s="20">
        <f t="shared" si="6"/>
        <v>1960971600</v>
      </c>
      <c r="G117" s="20">
        <v>0</v>
      </c>
      <c r="H117" s="20">
        <f t="shared" si="7"/>
        <v>1960971600</v>
      </c>
    </row>
    <row r="118" spans="2:8">
      <c r="B118" s="12" t="s">
        <v>101</v>
      </c>
      <c r="C118" s="20">
        <v>2201400014</v>
      </c>
      <c r="D118" s="20">
        <v>0</v>
      </c>
      <c r="E118" s="20">
        <v>52689750</v>
      </c>
      <c r="F118" s="20">
        <f t="shared" si="6"/>
        <v>2254089764</v>
      </c>
      <c r="G118" s="20">
        <v>0</v>
      </c>
      <c r="H118" s="20">
        <f t="shared" si="7"/>
        <v>2254089764</v>
      </c>
    </row>
    <row r="119" spans="2:8">
      <c r="B119" s="14" t="s">
        <v>103</v>
      </c>
      <c r="C119" s="22">
        <v>-1571673093</v>
      </c>
      <c r="D119" s="22">
        <v>0</v>
      </c>
      <c r="E119" s="22">
        <v>29312887</v>
      </c>
      <c r="F119" s="22">
        <f t="shared" si="6"/>
        <v>-1542360206</v>
      </c>
      <c r="G119" s="22">
        <v>0</v>
      </c>
      <c r="H119" s="22">
        <f t="shared" si="7"/>
        <v>-1542360206</v>
      </c>
    </row>
    <row r="120" spans="2:8">
      <c r="B120" s="10" t="s">
        <v>108</v>
      </c>
      <c r="C120" s="16">
        <f>+C106 +C110 +C113 +C118</f>
        <v>6957061062</v>
      </c>
      <c r="D120" s="16">
        <f>+D106 +D110 +D113 +D118</f>
        <v>0</v>
      </c>
      <c r="E120" s="16">
        <f>+E106 +E110 +E113 +E118</f>
        <v>264615650</v>
      </c>
      <c r="F120" s="16">
        <f t="shared" si="6"/>
        <v>7221676712</v>
      </c>
      <c r="G120" s="56">
        <f>+G106 +G110 +G113 +G118</f>
        <v>0</v>
      </c>
      <c r="H120" s="16">
        <f t="shared" si="7"/>
        <v>7221676712</v>
      </c>
    </row>
    <row r="121" spans="2:8">
      <c r="B121" s="15" t="s">
        <v>110</v>
      </c>
      <c r="C121" s="26">
        <f>+C104 +C120</f>
        <v>8178210384</v>
      </c>
      <c r="D121" s="26">
        <f>+D104 +D120</f>
        <v>0</v>
      </c>
      <c r="E121" s="26">
        <f>+E104 +E120</f>
        <v>276032601</v>
      </c>
      <c r="F121" s="26">
        <f t="shared" si="6"/>
        <v>8454242985</v>
      </c>
      <c r="G121" s="56">
        <f>+G104 +G120</f>
        <v>8679101</v>
      </c>
      <c r="H121" s="26">
        <f t="shared" si="7"/>
        <v>8445563884</v>
      </c>
    </row>
  </sheetData>
  <mergeCells count="2">
    <mergeCell ref="B3:H3"/>
    <mergeCell ref="B5:H5"/>
  </mergeCells>
  <phoneticPr fontId="2"/>
  <pageMargins left="0.49" right="0.21" top="0.57999999999999996" bottom="0.53" header="0.3" footer="0.3"/>
  <pageSetup paperSize="9" scale="53" fitToHeight="0" orientation="portrait" r:id="rId1"/>
  <headerFooter>
    <oddHeader>&amp;L社会福祉法人　函館共愛会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410B-3033-4523-92B3-2113079C7769}">
  <sheetPr>
    <pageSetUpPr fitToPage="1"/>
  </sheetPr>
  <dimension ref="B1:Z127"/>
  <sheetViews>
    <sheetView showGridLines="0" view="pageBreakPreview" topLeftCell="I1" zoomScale="60" zoomScaleNormal="100" workbookViewId="0">
      <selection activeCell="S27" sqref="S27"/>
    </sheetView>
  </sheetViews>
  <sheetFormatPr defaultRowHeight="18.75"/>
  <cols>
    <col min="1" max="1" width="3.375" customWidth="1"/>
    <col min="2" max="2" width="44.375" customWidth="1"/>
    <col min="3" max="26" width="20.75" customWidth="1"/>
  </cols>
  <sheetData>
    <row r="1" spans="2:26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24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"/>
      <c r="Y2" s="3"/>
      <c r="Z2" s="45" t="s">
        <v>159</v>
      </c>
    </row>
    <row r="3" spans="2:26" ht="24">
      <c r="B3" s="54" t="s">
        <v>158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2:26" ht="24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3"/>
      <c r="Z4" s="43"/>
    </row>
    <row r="5" spans="2:26" ht="24"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2:26" ht="19.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"/>
      <c r="Y6" s="1"/>
      <c r="Z6" s="42" t="s">
        <v>3</v>
      </c>
    </row>
    <row r="7" spans="2:26">
      <c r="B7" s="41" t="s">
        <v>125</v>
      </c>
      <c r="C7" s="40" t="s">
        <v>157</v>
      </c>
      <c r="D7" s="40" t="s">
        <v>156</v>
      </c>
      <c r="E7" s="40" t="s">
        <v>155</v>
      </c>
      <c r="F7" s="40" t="s">
        <v>154</v>
      </c>
      <c r="G7" s="40" t="s">
        <v>153</v>
      </c>
      <c r="H7" s="40" t="s">
        <v>152</v>
      </c>
      <c r="I7" s="40" t="s">
        <v>151</v>
      </c>
      <c r="J7" s="40" t="s">
        <v>150</v>
      </c>
      <c r="K7" s="40" t="s">
        <v>149</v>
      </c>
      <c r="L7" s="40" t="s">
        <v>148</v>
      </c>
      <c r="M7" s="40" t="s">
        <v>147</v>
      </c>
      <c r="N7" s="40" t="s">
        <v>146</v>
      </c>
      <c r="O7" s="40" t="s">
        <v>145</v>
      </c>
      <c r="P7" s="40" t="s">
        <v>144</v>
      </c>
      <c r="Q7" s="40" t="s">
        <v>143</v>
      </c>
      <c r="R7" s="40" t="s">
        <v>142</v>
      </c>
      <c r="S7" s="40" t="s">
        <v>141</v>
      </c>
      <c r="T7" s="40" t="s">
        <v>140</v>
      </c>
      <c r="U7" s="40" t="s">
        <v>139</v>
      </c>
      <c r="V7" s="40" t="s">
        <v>138</v>
      </c>
      <c r="W7" s="40" t="s">
        <v>137</v>
      </c>
      <c r="X7" s="40" t="s">
        <v>136</v>
      </c>
      <c r="Y7" s="40" t="s">
        <v>135</v>
      </c>
      <c r="Z7" s="40" t="s">
        <v>134</v>
      </c>
    </row>
    <row r="8" spans="2:26">
      <c r="B8" s="9" t="s">
        <v>118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2:26" ht="26.25" customHeight="1">
      <c r="B9" s="30" t="s">
        <v>9</v>
      </c>
      <c r="C9" s="29">
        <f t="shared" ref="C9:W9" si="0">+C10+C11+C12+C13+C14+C15+C16+C17+C18+C19+C20+C21+C22+C23+C24+C25+C26+C27+C28+C29+C30+C31+C32+C33+C34-ABS(C35)+C36</f>
        <v>191740258</v>
      </c>
      <c r="D9" s="29">
        <f t="shared" si="0"/>
        <v>396772525</v>
      </c>
      <c r="E9" s="29">
        <f t="shared" si="0"/>
        <v>133514355</v>
      </c>
      <c r="F9" s="29">
        <f t="shared" si="0"/>
        <v>148182769</v>
      </c>
      <c r="G9" s="29">
        <f t="shared" si="0"/>
        <v>6871040</v>
      </c>
      <c r="H9" s="29">
        <f t="shared" si="0"/>
        <v>69541328</v>
      </c>
      <c r="I9" s="29">
        <f t="shared" si="0"/>
        <v>25949055</v>
      </c>
      <c r="J9" s="29">
        <f t="shared" si="0"/>
        <v>42046255</v>
      </c>
      <c r="K9" s="29">
        <f t="shared" si="0"/>
        <v>27528421</v>
      </c>
      <c r="L9" s="29">
        <f t="shared" si="0"/>
        <v>29593113</v>
      </c>
      <c r="M9" s="29">
        <f t="shared" si="0"/>
        <v>60243810</v>
      </c>
      <c r="N9" s="29">
        <f t="shared" si="0"/>
        <v>26843875</v>
      </c>
      <c r="O9" s="29">
        <f t="shared" si="0"/>
        <v>27167048</v>
      </c>
      <c r="P9" s="29">
        <f t="shared" si="0"/>
        <v>33282317</v>
      </c>
      <c r="Q9" s="29">
        <f t="shared" si="0"/>
        <v>39557395</v>
      </c>
      <c r="R9" s="29">
        <f t="shared" si="0"/>
        <v>40053349</v>
      </c>
      <c r="S9" s="29">
        <f t="shared" si="0"/>
        <v>44065954</v>
      </c>
      <c r="T9" s="29">
        <f t="shared" si="0"/>
        <v>40062856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>+C9+D9+E9+F9+G9+H9+I9+J9+K9+L9+M9+N9+O9+P9+Q9+R9+S9+T9+U9+V9+W9</f>
        <v>1383015723</v>
      </c>
      <c r="Y9" s="29">
        <f>+Y10+Y11+Y12+Y13+Y14+Y15+Y16+Y17+Y18+Y19+Y20+Y21+Y22+Y23+Y24+Y25+Y26+Y27+Y28+Y29+Y30+Y31+Y32+Y33+Y34-ABS(Y35)+Y36</f>
        <v>2561929</v>
      </c>
      <c r="Z9" s="29">
        <f t="shared" ref="Z9:Z40" si="1">X9-ABS(Y9)</f>
        <v>1380453794</v>
      </c>
    </row>
    <row r="10" spans="2:26" ht="26.25" customHeight="1">
      <c r="B10" s="36" t="s">
        <v>11</v>
      </c>
      <c r="C10" s="35">
        <v>174646647</v>
      </c>
      <c r="D10" s="35">
        <v>282199252</v>
      </c>
      <c r="E10" s="35">
        <v>99806948</v>
      </c>
      <c r="F10" s="35">
        <v>109642034</v>
      </c>
      <c r="G10" s="35">
        <v>4716779</v>
      </c>
      <c r="H10" s="35">
        <v>47722624</v>
      </c>
      <c r="I10" s="35">
        <v>21766406</v>
      </c>
      <c r="J10" s="35">
        <v>35908800</v>
      </c>
      <c r="K10" s="35">
        <v>22256136</v>
      </c>
      <c r="L10" s="35">
        <v>25012305</v>
      </c>
      <c r="M10" s="35">
        <v>53672820</v>
      </c>
      <c r="N10" s="35">
        <v>19624995</v>
      </c>
      <c r="O10" s="35">
        <v>22323993</v>
      </c>
      <c r="P10" s="35">
        <v>28975467</v>
      </c>
      <c r="Q10" s="35">
        <v>33406992</v>
      </c>
      <c r="R10" s="35">
        <v>32189875</v>
      </c>
      <c r="S10" s="35">
        <v>35370335</v>
      </c>
      <c r="T10" s="35">
        <v>35529282</v>
      </c>
      <c r="U10" s="35">
        <v>0</v>
      </c>
      <c r="V10" s="35">
        <v>0</v>
      </c>
      <c r="W10" s="35">
        <v>0</v>
      </c>
      <c r="X10" s="35">
        <f t="shared" ref="X10:X36" si="2">(+C10+D10+E10+F10+G10+H10+I10+J10+K10+L10+M10+N10+O10+P10+Q10+R10+S10+T10+U10+V10+W10)+0</f>
        <v>1084771690</v>
      </c>
      <c r="Y10" s="35">
        <v>0</v>
      </c>
      <c r="Z10" s="35">
        <f t="shared" si="1"/>
        <v>1084771690</v>
      </c>
    </row>
    <row r="11" spans="2:26" ht="26.25" customHeight="1">
      <c r="B11" s="34" t="s">
        <v>13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f t="shared" si="2"/>
        <v>0</v>
      </c>
      <c r="Y11" s="33">
        <v>0</v>
      </c>
      <c r="Z11" s="33">
        <f t="shared" si="1"/>
        <v>0</v>
      </c>
    </row>
    <row r="12" spans="2:26" ht="26.25" customHeight="1">
      <c r="B12" s="34" t="s">
        <v>15</v>
      </c>
      <c r="C12" s="33">
        <v>6518000</v>
      </c>
      <c r="D12" s="33">
        <v>114125641</v>
      </c>
      <c r="E12" s="33">
        <v>33368197</v>
      </c>
      <c r="F12" s="33">
        <v>38540735</v>
      </c>
      <c r="G12" s="33">
        <v>2154261</v>
      </c>
      <c r="H12" s="33">
        <v>21767004</v>
      </c>
      <c r="I12" s="33">
        <v>2369469</v>
      </c>
      <c r="J12" s="33">
        <v>4092885</v>
      </c>
      <c r="K12" s="33">
        <v>3429525</v>
      </c>
      <c r="L12" s="33">
        <v>2696368</v>
      </c>
      <c r="M12" s="33">
        <v>4152930</v>
      </c>
      <c r="N12" s="33">
        <v>3952050</v>
      </c>
      <c r="O12" s="33">
        <v>2932155</v>
      </c>
      <c r="P12" s="33">
        <v>2790670</v>
      </c>
      <c r="Q12" s="33">
        <v>3934283</v>
      </c>
      <c r="R12" s="33">
        <v>3895730</v>
      </c>
      <c r="S12" s="33">
        <v>4888075</v>
      </c>
      <c r="T12" s="33">
        <v>2899702</v>
      </c>
      <c r="U12" s="33">
        <v>0</v>
      </c>
      <c r="V12" s="33">
        <v>0</v>
      </c>
      <c r="W12" s="33">
        <v>0</v>
      </c>
      <c r="X12" s="33">
        <f t="shared" si="2"/>
        <v>258507680</v>
      </c>
      <c r="Y12" s="33">
        <v>2561929</v>
      </c>
      <c r="Z12" s="33">
        <f t="shared" si="1"/>
        <v>255945751</v>
      </c>
    </row>
    <row r="13" spans="2:26" ht="26.25" customHeight="1">
      <c r="B13" s="34" t="s">
        <v>17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f t="shared" si="2"/>
        <v>0</v>
      </c>
      <c r="Y13" s="33">
        <v>0</v>
      </c>
      <c r="Z13" s="33">
        <f t="shared" si="1"/>
        <v>0</v>
      </c>
    </row>
    <row r="14" spans="2:26" ht="26.25" customHeight="1">
      <c r="B14" s="34" t="s">
        <v>19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1740560</v>
      </c>
      <c r="J14" s="33">
        <v>1864350</v>
      </c>
      <c r="K14" s="33">
        <v>1652980</v>
      </c>
      <c r="L14" s="33">
        <v>1759260</v>
      </c>
      <c r="M14" s="33">
        <v>2197920</v>
      </c>
      <c r="N14" s="33">
        <v>3260830</v>
      </c>
      <c r="O14" s="33">
        <v>1780100</v>
      </c>
      <c r="P14" s="33">
        <v>1396820</v>
      </c>
      <c r="Q14" s="33">
        <v>2033700</v>
      </c>
      <c r="R14" s="33">
        <v>3726484</v>
      </c>
      <c r="S14" s="33">
        <v>3524184</v>
      </c>
      <c r="T14" s="33">
        <v>1426432</v>
      </c>
      <c r="U14" s="33">
        <v>0</v>
      </c>
      <c r="V14" s="33">
        <v>0</v>
      </c>
      <c r="W14" s="33">
        <v>0</v>
      </c>
      <c r="X14" s="33">
        <f t="shared" si="2"/>
        <v>26363620</v>
      </c>
      <c r="Y14" s="33">
        <v>0</v>
      </c>
      <c r="Z14" s="33">
        <f t="shared" si="1"/>
        <v>26363620</v>
      </c>
    </row>
    <row r="15" spans="2:26" ht="26.25" customHeight="1">
      <c r="B15" s="34" t="s">
        <v>21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f t="shared" si="2"/>
        <v>0</v>
      </c>
      <c r="Y15" s="33">
        <v>0</v>
      </c>
      <c r="Z15" s="33">
        <f t="shared" si="1"/>
        <v>0</v>
      </c>
    </row>
    <row r="16" spans="2:26" ht="26.25" customHeight="1">
      <c r="B16" s="34" t="s">
        <v>23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f t="shared" si="2"/>
        <v>0</v>
      </c>
      <c r="Y16" s="33">
        <v>0</v>
      </c>
      <c r="Z16" s="33">
        <f t="shared" si="1"/>
        <v>0</v>
      </c>
    </row>
    <row r="17" spans="2:26" ht="26.25" customHeight="1">
      <c r="B17" s="34" t="s">
        <v>25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f t="shared" si="2"/>
        <v>0</v>
      </c>
      <c r="Y17" s="33">
        <v>0</v>
      </c>
      <c r="Z17" s="33">
        <f t="shared" si="1"/>
        <v>0</v>
      </c>
    </row>
    <row r="18" spans="2:26" ht="26.25" customHeight="1">
      <c r="B18" s="34" t="s">
        <v>27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f t="shared" si="2"/>
        <v>0</v>
      </c>
      <c r="Y18" s="33">
        <v>0</v>
      </c>
      <c r="Z18" s="33">
        <f t="shared" si="1"/>
        <v>0</v>
      </c>
    </row>
    <row r="19" spans="2:26" ht="26.25" customHeight="1">
      <c r="B19" s="34" t="s">
        <v>29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f t="shared" si="2"/>
        <v>0</v>
      </c>
      <c r="Y19" s="33">
        <v>0</v>
      </c>
      <c r="Z19" s="33">
        <f t="shared" si="1"/>
        <v>0</v>
      </c>
    </row>
    <row r="20" spans="2:26" ht="26.25" customHeight="1">
      <c r="B20" s="34" t="s">
        <v>31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f t="shared" si="2"/>
        <v>0</v>
      </c>
      <c r="Y20" s="33">
        <v>0</v>
      </c>
      <c r="Z20" s="33">
        <f t="shared" si="1"/>
        <v>0</v>
      </c>
    </row>
    <row r="21" spans="2:26" ht="26.25" customHeight="1">
      <c r="B21" s="34" t="s">
        <v>33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f t="shared" si="2"/>
        <v>0</v>
      </c>
      <c r="Y21" s="33">
        <v>0</v>
      </c>
      <c r="Z21" s="33">
        <f t="shared" si="1"/>
        <v>0</v>
      </c>
    </row>
    <row r="22" spans="2:26" ht="26.25" customHeight="1">
      <c r="B22" s="34" t="s">
        <v>35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f t="shared" si="2"/>
        <v>0</v>
      </c>
      <c r="Y22" s="33">
        <v>0</v>
      </c>
      <c r="Z22" s="33">
        <f t="shared" si="1"/>
        <v>0</v>
      </c>
    </row>
    <row r="23" spans="2:26" ht="26.25" customHeight="1">
      <c r="B23" s="34" t="s">
        <v>37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f t="shared" si="2"/>
        <v>0</v>
      </c>
      <c r="Y23" s="33">
        <v>0</v>
      </c>
      <c r="Z23" s="33">
        <f t="shared" si="1"/>
        <v>0</v>
      </c>
    </row>
    <row r="24" spans="2:26" ht="26.25" customHeight="1">
      <c r="B24" s="34" t="s">
        <v>39</v>
      </c>
      <c r="C24" s="33">
        <v>10375611</v>
      </c>
      <c r="D24" s="33">
        <v>20000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6000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f t="shared" si="2"/>
        <v>10401611</v>
      </c>
      <c r="Y24" s="33">
        <v>0</v>
      </c>
      <c r="Z24" s="33">
        <f t="shared" si="1"/>
        <v>10401611</v>
      </c>
    </row>
    <row r="25" spans="2:26" ht="26.25" customHeight="1">
      <c r="B25" s="34" t="s">
        <v>41</v>
      </c>
      <c r="C25" s="33">
        <v>0</v>
      </c>
      <c r="D25" s="33">
        <v>427632</v>
      </c>
      <c r="E25" s="33">
        <v>339210</v>
      </c>
      <c r="F25" s="33">
        <v>0</v>
      </c>
      <c r="G25" s="33">
        <v>0</v>
      </c>
      <c r="H25" s="33">
        <v>51700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f t="shared" si="2"/>
        <v>818542</v>
      </c>
      <c r="Y25" s="33">
        <v>0</v>
      </c>
      <c r="Z25" s="33">
        <f t="shared" si="1"/>
        <v>818542</v>
      </c>
    </row>
    <row r="26" spans="2:26" ht="26.25" customHeight="1">
      <c r="B26" s="34" t="s">
        <v>43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72620</v>
      </c>
      <c r="J26" s="33">
        <v>180220</v>
      </c>
      <c r="K26" s="33">
        <v>189780</v>
      </c>
      <c r="L26" s="33">
        <v>125180</v>
      </c>
      <c r="M26" s="33">
        <v>220140</v>
      </c>
      <c r="N26" s="33">
        <v>0</v>
      </c>
      <c r="O26" s="33">
        <v>130800</v>
      </c>
      <c r="P26" s="33">
        <v>119360</v>
      </c>
      <c r="Q26" s="33">
        <v>182420</v>
      </c>
      <c r="R26" s="33">
        <v>241260</v>
      </c>
      <c r="S26" s="33">
        <v>283360</v>
      </c>
      <c r="T26" s="33">
        <v>207440</v>
      </c>
      <c r="U26" s="33">
        <v>0</v>
      </c>
      <c r="V26" s="33">
        <v>0</v>
      </c>
      <c r="W26" s="33">
        <v>0</v>
      </c>
      <c r="X26" s="33">
        <f t="shared" si="2"/>
        <v>1952580</v>
      </c>
      <c r="Y26" s="33">
        <v>0</v>
      </c>
      <c r="Z26" s="33">
        <f t="shared" si="1"/>
        <v>1952580</v>
      </c>
    </row>
    <row r="27" spans="2:26" ht="26.25" customHeight="1">
      <c r="B27" s="34" t="s">
        <v>45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f t="shared" si="2"/>
        <v>0</v>
      </c>
      <c r="Y27" s="33">
        <v>0</v>
      </c>
      <c r="Z27" s="33">
        <f t="shared" si="1"/>
        <v>0</v>
      </c>
    </row>
    <row r="28" spans="2:26" ht="26.25" customHeight="1">
      <c r="B28" s="34" t="s">
        <v>117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f t="shared" si="2"/>
        <v>0</v>
      </c>
      <c r="Y28" s="33">
        <v>0</v>
      </c>
      <c r="Z28" s="33">
        <f t="shared" si="1"/>
        <v>0</v>
      </c>
    </row>
    <row r="29" spans="2:26" ht="26.25" customHeight="1">
      <c r="B29" s="34" t="s">
        <v>133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f t="shared" si="2"/>
        <v>0</v>
      </c>
      <c r="Y29" s="33">
        <v>0</v>
      </c>
      <c r="Z29" s="33">
        <f t="shared" si="1"/>
        <v>0</v>
      </c>
    </row>
    <row r="30" spans="2:26" ht="26.25" customHeight="1">
      <c r="B30" s="34" t="s">
        <v>47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f t="shared" si="2"/>
        <v>0</v>
      </c>
      <c r="Y30" s="33">
        <v>0</v>
      </c>
      <c r="Z30" s="33">
        <f t="shared" si="1"/>
        <v>0</v>
      </c>
    </row>
    <row r="31" spans="2:26" ht="26.25" customHeight="1">
      <c r="B31" s="34" t="s">
        <v>116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f t="shared" si="2"/>
        <v>0</v>
      </c>
      <c r="Y31" s="33">
        <v>0</v>
      </c>
      <c r="Z31" s="33">
        <f t="shared" si="1"/>
        <v>0</v>
      </c>
    </row>
    <row r="32" spans="2:26" ht="26.25" customHeight="1">
      <c r="B32" s="34" t="s">
        <v>132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f t="shared" si="2"/>
        <v>0</v>
      </c>
      <c r="Y32" s="33">
        <v>0</v>
      </c>
      <c r="Z32" s="33">
        <f t="shared" si="1"/>
        <v>0</v>
      </c>
    </row>
    <row r="33" spans="2:26" ht="26.25" customHeight="1">
      <c r="B33" s="34" t="s">
        <v>49</v>
      </c>
      <c r="C33" s="33">
        <v>200000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f t="shared" si="2"/>
        <v>200000</v>
      </c>
      <c r="Y33" s="33">
        <v>0</v>
      </c>
      <c r="Z33" s="33">
        <f t="shared" si="1"/>
        <v>200000</v>
      </c>
    </row>
    <row r="34" spans="2:26" ht="26.25" customHeight="1">
      <c r="B34" s="34" t="s">
        <v>51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f t="shared" si="2"/>
        <v>0</v>
      </c>
      <c r="Y34" s="33">
        <v>0</v>
      </c>
      <c r="Z34" s="33">
        <f t="shared" si="1"/>
        <v>0</v>
      </c>
    </row>
    <row r="35" spans="2:26" ht="26.25" customHeight="1">
      <c r="B35" s="34" t="s">
        <v>53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f t="shared" si="2"/>
        <v>0</v>
      </c>
      <c r="Y35" s="33">
        <v>0</v>
      </c>
      <c r="Z35" s="33">
        <f t="shared" si="1"/>
        <v>0</v>
      </c>
    </row>
    <row r="36" spans="2:26" ht="26.25" customHeight="1">
      <c r="B36" s="34" t="s">
        <v>54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f t="shared" si="2"/>
        <v>0</v>
      </c>
      <c r="Y36" s="33">
        <v>0</v>
      </c>
      <c r="Z36" s="33">
        <f t="shared" si="1"/>
        <v>0</v>
      </c>
    </row>
    <row r="37" spans="2:26" ht="26.25" customHeight="1">
      <c r="B37" s="30" t="s">
        <v>55</v>
      </c>
      <c r="C37" s="29">
        <f t="shared" ref="C37:W37" si="3">+C38 +C44</f>
        <v>510481026</v>
      </c>
      <c r="D37" s="29">
        <f t="shared" si="3"/>
        <v>1882518625</v>
      </c>
      <c r="E37" s="29">
        <f t="shared" si="3"/>
        <v>527243503</v>
      </c>
      <c r="F37" s="29">
        <f t="shared" si="3"/>
        <v>883453720</v>
      </c>
      <c r="G37" s="29">
        <f t="shared" si="3"/>
        <v>314461352</v>
      </c>
      <c r="H37" s="29">
        <f t="shared" si="3"/>
        <v>628442816</v>
      </c>
      <c r="I37" s="29">
        <f t="shared" si="3"/>
        <v>104738066</v>
      </c>
      <c r="J37" s="29">
        <f t="shared" si="3"/>
        <v>153651446</v>
      </c>
      <c r="K37" s="29">
        <f t="shared" si="3"/>
        <v>104936027</v>
      </c>
      <c r="L37" s="29">
        <f t="shared" si="3"/>
        <v>81193312</v>
      </c>
      <c r="M37" s="29">
        <f t="shared" si="3"/>
        <v>305216100</v>
      </c>
      <c r="N37" s="29">
        <f t="shared" si="3"/>
        <v>64023569</v>
      </c>
      <c r="O37" s="29">
        <f t="shared" si="3"/>
        <v>164172881</v>
      </c>
      <c r="P37" s="29">
        <f t="shared" si="3"/>
        <v>132713101</v>
      </c>
      <c r="Q37" s="29">
        <f t="shared" si="3"/>
        <v>201239094</v>
      </c>
      <c r="R37" s="29">
        <f t="shared" si="3"/>
        <v>239093643</v>
      </c>
      <c r="S37" s="29">
        <f t="shared" si="3"/>
        <v>234562561</v>
      </c>
      <c r="T37" s="29">
        <f t="shared" si="3"/>
        <v>265615748</v>
      </c>
      <c r="U37" s="29">
        <f t="shared" si="3"/>
        <v>0</v>
      </c>
      <c r="V37" s="29">
        <f t="shared" si="3"/>
        <v>0</v>
      </c>
      <c r="W37" s="29">
        <f t="shared" si="3"/>
        <v>0</v>
      </c>
      <c r="X37" s="29">
        <f>+C37+D37+E37+F37+G37+H37+I37+J37+K37+L37+M37+N37+O37+P37+Q37+R37+S37+T37+U37+V37+W37</f>
        <v>6797756590</v>
      </c>
      <c r="Y37" s="29">
        <f>+Y38 +Y44</f>
        <v>0</v>
      </c>
      <c r="Z37" s="29">
        <f t="shared" si="1"/>
        <v>6797756590</v>
      </c>
    </row>
    <row r="38" spans="2:26" ht="26.25" customHeight="1">
      <c r="B38" s="30" t="s">
        <v>57</v>
      </c>
      <c r="C38" s="29">
        <f t="shared" ref="C38:W38" si="4">+C39+C40+C41+C42+C43</f>
        <v>9100001</v>
      </c>
      <c r="D38" s="29">
        <f t="shared" si="4"/>
        <v>1320685953</v>
      </c>
      <c r="E38" s="29">
        <f t="shared" si="4"/>
        <v>216702905</v>
      </c>
      <c r="F38" s="29">
        <f t="shared" si="4"/>
        <v>477822410</v>
      </c>
      <c r="G38" s="29">
        <f t="shared" si="4"/>
        <v>299250929</v>
      </c>
      <c r="H38" s="29">
        <f t="shared" si="4"/>
        <v>557229944</v>
      </c>
      <c r="I38" s="29">
        <f t="shared" si="4"/>
        <v>54547467</v>
      </c>
      <c r="J38" s="29">
        <f t="shared" si="4"/>
        <v>28703411</v>
      </c>
      <c r="K38" s="29">
        <f t="shared" si="4"/>
        <v>23902756</v>
      </c>
      <c r="L38" s="29">
        <f t="shared" si="4"/>
        <v>20680004</v>
      </c>
      <c r="M38" s="29">
        <f t="shared" si="4"/>
        <v>138015480</v>
      </c>
      <c r="N38" s="29">
        <f t="shared" si="4"/>
        <v>1256002</v>
      </c>
      <c r="O38" s="29">
        <f t="shared" si="4"/>
        <v>96590200</v>
      </c>
      <c r="P38" s="29">
        <f t="shared" si="4"/>
        <v>25907951</v>
      </c>
      <c r="Q38" s="29">
        <f t="shared" si="4"/>
        <v>69386293</v>
      </c>
      <c r="R38" s="29">
        <f t="shared" si="4"/>
        <v>133448558</v>
      </c>
      <c r="S38" s="29">
        <f t="shared" si="4"/>
        <v>141941289</v>
      </c>
      <c r="T38" s="29">
        <f t="shared" si="4"/>
        <v>215758350</v>
      </c>
      <c r="U38" s="29">
        <f t="shared" si="4"/>
        <v>0</v>
      </c>
      <c r="V38" s="29">
        <f t="shared" si="4"/>
        <v>0</v>
      </c>
      <c r="W38" s="29">
        <f t="shared" si="4"/>
        <v>0</v>
      </c>
      <c r="X38" s="29">
        <f>+C38+D38+E38+F38+G38+H38+I38+J38+K38+L38+M38+N38+O38+P38+Q38+R38+S38+T38+U38+V38+W38</f>
        <v>3830929903</v>
      </c>
      <c r="Y38" s="29">
        <f>+Y39+Y40+Y41+Y42+Y43</f>
        <v>0</v>
      </c>
      <c r="Z38" s="29">
        <f t="shared" si="1"/>
        <v>3830929903</v>
      </c>
    </row>
    <row r="39" spans="2:26" ht="26.25" customHeight="1">
      <c r="B39" s="36" t="s">
        <v>59</v>
      </c>
      <c r="C39" s="35">
        <v>9100000</v>
      </c>
      <c r="D39" s="35">
        <v>113248000</v>
      </c>
      <c r="E39" s="35">
        <v>82000000</v>
      </c>
      <c r="F39" s="35">
        <v>45465277</v>
      </c>
      <c r="G39" s="35">
        <v>0</v>
      </c>
      <c r="H39" s="35">
        <v>0</v>
      </c>
      <c r="I39" s="35">
        <v>21190000</v>
      </c>
      <c r="J39" s="35">
        <v>17147000</v>
      </c>
      <c r="K39" s="35">
        <v>13147000</v>
      </c>
      <c r="L39" s="35">
        <v>20124000</v>
      </c>
      <c r="M39" s="35">
        <v>99198576</v>
      </c>
      <c r="N39" s="35">
        <v>1256000</v>
      </c>
      <c r="O39" s="35">
        <v>31900000</v>
      </c>
      <c r="P39" s="35">
        <v>0</v>
      </c>
      <c r="Q39" s="35">
        <v>40000000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f>(+C39+D39+E39+F39+G39+H39+I39+J39+K39+L39+M39+N39+O39+P39+Q39+R39+S39+T39+U39+V39+W39)+0</f>
        <v>493775853</v>
      </c>
      <c r="Y39" s="35">
        <v>0</v>
      </c>
      <c r="Z39" s="35">
        <f t="shared" si="1"/>
        <v>493775853</v>
      </c>
    </row>
    <row r="40" spans="2:26" ht="26.25" customHeight="1">
      <c r="B40" s="34" t="s">
        <v>61</v>
      </c>
      <c r="C40" s="33">
        <v>1</v>
      </c>
      <c r="D40" s="33">
        <v>1127036538</v>
      </c>
      <c r="E40" s="33">
        <v>134702905</v>
      </c>
      <c r="F40" s="33">
        <v>432357133</v>
      </c>
      <c r="G40" s="33">
        <v>298552440</v>
      </c>
      <c r="H40" s="33">
        <v>452930060</v>
      </c>
      <c r="I40" s="33">
        <v>33357467</v>
      </c>
      <c r="J40" s="33">
        <v>11556411</v>
      </c>
      <c r="K40" s="33">
        <v>10755756</v>
      </c>
      <c r="L40" s="33">
        <v>556004</v>
      </c>
      <c r="M40" s="33">
        <v>38816904</v>
      </c>
      <c r="N40" s="33">
        <v>2</v>
      </c>
      <c r="O40" s="33">
        <v>64690200</v>
      </c>
      <c r="P40" s="33">
        <v>25907951</v>
      </c>
      <c r="Q40" s="33">
        <v>29386293</v>
      </c>
      <c r="R40" s="33">
        <v>133448558</v>
      </c>
      <c r="S40" s="33">
        <v>113438393</v>
      </c>
      <c r="T40" s="33">
        <v>215758350</v>
      </c>
      <c r="U40" s="33">
        <v>0</v>
      </c>
      <c r="V40" s="33">
        <v>0</v>
      </c>
      <c r="W40" s="33">
        <v>0</v>
      </c>
      <c r="X40" s="33">
        <f>(+C40+D40+E40+F40+G40+H40+I40+J40+K40+L40+M40+N40+O40+P40+Q40+R40+S40+T40+U40+V40+W40)+0</f>
        <v>3123251366</v>
      </c>
      <c r="Y40" s="33">
        <v>0</v>
      </c>
      <c r="Z40" s="33">
        <f t="shared" si="1"/>
        <v>3123251366</v>
      </c>
    </row>
    <row r="41" spans="2:26" ht="26.25" customHeight="1">
      <c r="B41" s="34" t="s">
        <v>63</v>
      </c>
      <c r="C41" s="33">
        <v>0</v>
      </c>
      <c r="D41" s="33">
        <v>80401415</v>
      </c>
      <c r="E41" s="33">
        <v>0</v>
      </c>
      <c r="F41" s="33">
        <v>0</v>
      </c>
      <c r="G41" s="33">
        <v>698489</v>
      </c>
      <c r="H41" s="33">
        <v>104299884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28502896</v>
      </c>
      <c r="T41" s="33">
        <v>0</v>
      </c>
      <c r="U41" s="33">
        <v>0</v>
      </c>
      <c r="V41" s="33">
        <v>0</v>
      </c>
      <c r="W41" s="33">
        <v>0</v>
      </c>
      <c r="X41" s="33">
        <f>(+C41+D41+E41+F41+G41+H41+I41+J41+K41+L41+M41+N41+O41+P41+Q41+R41+S41+T41+U41+V41+W41)+0</f>
        <v>213902684</v>
      </c>
      <c r="Y41" s="33">
        <v>0</v>
      </c>
      <c r="Z41" s="33">
        <f t="shared" ref="Z41:Z72" si="5">X41-ABS(Y41)</f>
        <v>213902684</v>
      </c>
    </row>
    <row r="42" spans="2:26" ht="26.25" customHeight="1">
      <c r="B42" s="34" t="s">
        <v>65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f>(+C42+D42+E42+F42+G42+H42+I42+J42+K42+L42+M42+N42+O42+P42+Q42+R42+S42+T42+U42+V42+W42)+0</f>
        <v>0</v>
      </c>
      <c r="Y42" s="33">
        <v>0</v>
      </c>
      <c r="Z42" s="33">
        <f t="shared" si="5"/>
        <v>0</v>
      </c>
    </row>
    <row r="43" spans="2:26" ht="26.25" customHeight="1">
      <c r="B43" s="34" t="s">
        <v>67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f>(+C43+D43+E43+F43+G43+H43+I43+J43+K43+L43+M43+N43+O43+P43+Q43+R43+S43+T43+U43+V43+W43)+0</f>
        <v>0</v>
      </c>
      <c r="Y43" s="33">
        <v>0</v>
      </c>
      <c r="Z43" s="33">
        <f t="shared" si="5"/>
        <v>0</v>
      </c>
    </row>
    <row r="44" spans="2:26" ht="26.25" customHeight="1">
      <c r="B44" s="30" t="s">
        <v>69</v>
      </c>
      <c r="C44" s="29">
        <f t="shared" ref="C44:W44" si="6">+C45+C46+C47+C48+C49+C50+C51+C52+C53+C54+C55+C56+C57+C58+C59+C60+C61+C62+C63+C64+C65+C66+C67+C68-ABS(C69)</f>
        <v>501381025</v>
      </c>
      <c r="D44" s="29">
        <f t="shared" si="6"/>
        <v>561832672</v>
      </c>
      <c r="E44" s="29">
        <f t="shared" si="6"/>
        <v>310540598</v>
      </c>
      <c r="F44" s="29">
        <f t="shared" si="6"/>
        <v>405631310</v>
      </c>
      <c r="G44" s="29">
        <f t="shared" si="6"/>
        <v>15210423</v>
      </c>
      <c r="H44" s="29">
        <f t="shared" si="6"/>
        <v>71212872</v>
      </c>
      <c r="I44" s="29">
        <f t="shared" si="6"/>
        <v>50190599</v>
      </c>
      <c r="J44" s="29">
        <f t="shared" si="6"/>
        <v>124948035</v>
      </c>
      <c r="K44" s="29">
        <f t="shared" si="6"/>
        <v>81033271</v>
      </c>
      <c r="L44" s="29">
        <f t="shared" si="6"/>
        <v>60513308</v>
      </c>
      <c r="M44" s="29">
        <f t="shared" si="6"/>
        <v>167200620</v>
      </c>
      <c r="N44" s="29">
        <f t="shared" si="6"/>
        <v>62767567</v>
      </c>
      <c r="O44" s="29">
        <f t="shared" si="6"/>
        <v>67582681</v>
      </c>
      <c r="P44" s="29">
        <f t="shared" si="6"/>
        <v>106805150</v>
      </c>
      <c r="Q44" s="29">
        <f t="shared" si="6"/>
        <v>131852801</v>
      </c>
      <c r="R44" s="29">
        <f t="shared" si="6"/>
        <v>105645085</v>
      </c>
      <c r="S44" s="29">
        <f t="shared" si="6"/>
        <v>92621272</v>
      </c>
      <c r="T44" s="29">
        <f t="shared" si="6"/>
        <v>49857398</v>
      </c>
      <c r="U44" s="29">
        <f t="shared" si="6"/>
        <v>0</v>
      </c>
      <c r="V44" s="29">
        <f t="shared" si="6"/>
        <v>0</v>
      </c>
      <c r="W44" s="29">
        <f t="shared" si="6"/>
        <v>0</v>
      </c>
      <c r="X44" s="29">
        <f>+C44+D44+E44+F44+G44+H44+I44+J44+K44+L44+M44+N44+O44+P44+Q44+R44+S44+T44+U44+V44+W44</f>
        <v>2966826687</v>
      </c>
      <c r="Y44" s="29">
        <f>+Y45+Y46+Y47+Y48+Y49+Y50+Y51+Y52+Y53+Y54+Y55+Y56+Y57+Y58+Y59+Y60+Y61+Y62+Y63+Y64+Y65+Y66+Y67+Y68-ABS(Y69)</f>
        <v>0</v>
      </c>
      <c r="Z44" s="29">
        <f t="shared" si="5"/>
        <v>2966826687</v>
      </c>
    </row>
    <row r="45" spans="2:26" ht="26.25" customHeight="1">
      <c r="B45" s="36" t="s">
        <v>59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f t="shared" ref="X45:X70" si="7">(+C45+D45+E45+F45+G45+H45+I45+J45+K45+L45+M45+N45+O45+P45+Q45+R45+S45+T45+U45+V45+W45)+0</f>
        <v>0</v>
      </c>
      <c r="Y45" s="35">
        <v>0</v>
      </c>
      <c r="Z45" s="35">
        <f t="shared" si="5"/>
        <v>0</v>
      </c>
    </row>
    <row r="46" spans="2:26" ht="26.25" customHeight="1">
      <c r="B46" s="34" t="s">
        <v>61</v>
      </c>
      <c r="C46" s="33">
        <v>0</v>
      </c>
      <c r="D46" s="33">
        <v>1149336</v>
      </c>
      <c r="E46" s="33">
        <v>6021421</v>
      </c>
      <c r="F46" s="33">
        <v>6669709</v>
      </c>
      <c r="G46" s="33">
        <v>0</v>
      </c>
      <c r="H46" s="33">
        <v>0</v>
      </c>
      <c r="I46" s="33">
        <v>0</v>
      </c>
      <c r="J46" s="33">
        <v>940800</v>
      </c>
      <c r="K46" s="33">
        <v>4271528</v>
      </c>
      <c r="L46" s="33">
        <v>4725876</v>
      </c>
      <c r="M46" s="33">
        <v>484524</v>
      </c>
      <c r="N46" s="33">
        <v>0</v>
      </c>
      <c r="O46" s="33">
        <v>1157072</v>
      </c>
      <c r="P46" s="33">
        <v>4742568</v>
      </c>
      <c r="Q46" s="33">
        <v>4080172</v>
      </c>
      <c r="R46" s="33">
        <v>330319</v>
      </c>
      <c r="S46" s="33">
        <v>390200</v>
      </c>
      <c r="T46" s="33">
        <v>0</v>
      </c>
      <c r="U46" s="33">
        <v>0</v>
      </c>
      <c r="V46" s="33">
        <v>0</v>
      </c>
      <c r="W46" s="33">
        <v>0</v>
      </c>
      <c r="X46" s="33">
        <f t="shared" si="7"/>
        <v>34963525</v>
      </c>
      <c r="Y46" s="33">
        <v>0</v>
      </c>
      <c r="Z46" s="33">
        <f t="shared" si="5"/>
        <v>34963525</v>
      </c>
    </row>
    <row r="47" spans="2:26" ht="26.25" customHeight="1">
      <c r="B47" s="34" t="s">
        <v>73</v>
      </c>
      <c r="C47" s="33">
        <v>0</v>
      </c>
      <c r="D47" s="33">
        <v>0</v>
      </c>
      <c r="E47" s="33">
        <v>5374121</v>
      </c>
      <c r="F47" s="33">
        <v>2</v>
      </c>
      <c r="G47" s="33">
        <v>0</v>
      </c>
      <c r="H47" s="33">
        <v>1748667</v>
      </c>
      <c r="I47" s="33">
        <v>0</v>
      </c>
      <c r="J47" s="33">
        <v>0</v>
      </c>
      <c r="K47" s="33">
        <v>319950</v>
      </c>
      <c r="L47" s="33">
        <v>0</v>
      </c>
      <c r="M47" s="33">
        <v>1846292</v>
      </c>
      <c r="N47" s="33">
        <v>0</v>
      </c>
      <c r="O47" s="33">
        <v>0</v>
      </c>
      <c r="P47" s="33">
        <v>1100287</v>
      </c>
      <c r="Q47" s="33">
        <v>1053052</v>
      </c>
      <c r="R47" s="33">
        <v>4550363</v>
      </c>
      <c r="S47" s="33">
        <v>2600473</v>
      </c>
      <c r="T47" s="33">
        <v>12378150</v>
      </c>
      <c r="U47" s="33">
        <v>0</v>
      </c>
      <c r="V47" s="33">
        <v>0</v>
      </c>
      <c r="W47" s="33">
        <v>0</v>
      </c>
      <c r="X47" s="33">
        <f t="shared" si="7"/>
        <v>30971357</v>
      </c>
      <c r="Y47" s="33">
        <v>0</v>
      </c>
      <c r="Z47" s="33">
        <f t="shared" si="5"/>
        <v>30971357</v>
      </c>
    </row>
    <row r="48" spans="2:26" ht="26.25" customHeight="1">
      <c r="B48" s="34" t="s">
        <v>75</v>
      </c>
      <c r="C48" s="33">
        <v>0</v>
      </c>
      <c r="D48" s="33">
        <v>0</v>
      </c>
      <c r="E48" s="33">
        <v>1438238</v>
      </c>
      <c r="F48" s="33">
        <v>12830378</v>
      </c>
      <c r="G48" s="33">
        <v>0</v>
      </c>
      <c r="H48" s="33">
        <v>6896880</v>
      </c>
      <c r="I48" s="33">
        <v>0</v>
      </c>
      <c r="J48" s="33">
        <v>342808</v>
      </c>
      <c r="K48" s="33">
        <v>0</v>
      </c>
      <c r="L48" s="33">
        <v>0</v>
      </c>
      <c r="M48" s="33">
        <v>2021618</v>
      </c>
      <c r="N48" s="33">
        <v>0</v>
      </c>
      <c r="O48" s="33">
        <v>60475</v>
      </c>
      <c r="P48" s="33">
        <v>0</v>
      </c>
      <c r="Q48" s="33">
        <v>2</v>
      </c>
      <c r="R48" s="33">
        <v>430320</v>
      </c>
      <c r="S48" s="33">
        <v>591076</v>
      </c>
      <c r="T48" s="33">
        <v>0</v>
      </c>
      <c r="U48" s="33">
        <v>0</v>
      </c>
      <c r="V48" s="33">
        <v>0</v>
      </c>
      <c r="W48" s="33">
        <v>0</v>
      </c>
      <c r="X48" s="33">
        <f t="shared" si="7"/>
        <v>24611795</v>
      </c>
      <c r="Y48" s="33">
        <v>0</v>
      </c>
      <c r="Z48" s="33">
        <f t="shared" si="5"/>
        <v>24611795</v>
      </c>
    </row>
    <row r="49" spans="2:26" ht="26.25" customHeight="1">
      <c r="B49" s="34" t="s">
        <v>77</v>
      </c>
      <c r="C49" s="33">
        <v>0</v>
      </c>
      <c r="D49" s="33">
        <v>62865</v>
      </c>
      <c r="E49" s="33">
        <v>3</v>
      </c>
      <c r="F49" s="33">
        <v>1182637</v>
      </c>
      <c r="G49" s="33">
        <v>0</v>
      </c>
      <c r="H49" s="33">
        <v>366664</v>
      </c>
      <c r="I49" s="33">
        <v>1</v>
      </c>
      <c r="J49" s="33">
        <v>0</v>
      </c>
      <c r="K49" s="33">
        <v>0</v>
      </c>
      <c r="L49" s="33">
        <v>0</v>
      </c>
      <c r="M49" s="33">
        <v>0</v>
      </c>
      <c r="N49" s="33">
        <v>1</v>
      </c>
      <c r="O49" s="33">
        <v>1</v>
      </c>
      <c r="P49" s="33">
        <v>1</v>
      </c>
      <c r="Q49" s="33">
        <v>0</v>
      </c>
      <c r="R49" s="33">
        <v>0</v>
      </c>
      <c r="S49" s="33">
        <v>556464</v>
      </c>
      <c r="T49" s="33">
        <v>272720</v>
      </c>
      <c r="U49" s="33">
        <v>0</v>
      </c>
      <c r="V49" s="33">
        <v>0</v>
      </c>
      <c r="W49" s="33">
        <v>0</v>
      </c>
      <c r="X49" s="33">
        <f t="shared" si="7"/>
        <v>2441357</v>
      </c>
      <c r="Y49" s="33">
        <v>0</v>
      </c>
      <c r="Z49" s="33">
        <f t="shared" si="5"/>
        <v>2441357</v>
      </c>
    </row>
    <row r="50" spans="2:26" ht="26.25" customHeight="1">
      <c r="B50" s="34" t="s">
        <v>79</v>
      </c>
      <c r="C50" s="33">
        <v>1038741</v>
      </c>
      <c r="D50" s="33">
        <v>9368517</v>
      </c>
      <c r="E50" s="33">
        <v>4033099</v>
      </c>
      <c r="F50" s="33">
        <v>8504363</v>
      </c>
      <c r="G50" s="33">
        <v>99383</v>
      </c>
      <c r="H50" s="33">
        <v>686477</v>
      </c>
      <c r="I50" s="33">
        <v>1034738</v>
      </c>
      <c r="J50" s="33">
        <v>4466205</v>
      </c>
      <c r="K50" s="33">
        <v>1687532</v>
      </c>
      <c r="L50" s="33">
        <v>2126780</v>
      </c>
      <c r="M50" s="33">
        <v>2096498</v>
      </c>
      <c r="N50" s="33">
        <v>432019</v>
      </c>
      <c r="O50" s="33">
        <v>1064027</v>
      </c>
      <c r="P50" s="33">
        <v>1685389</v>
      </c>
      <c r="Q50" s="33">
        <v>2992344</v>
      </c>
      <c r="R50" s="33">
        <v>1400823</v>
      </c>
      <c r="S50" s="33">
        <v>3149189</v>
      </c>
      <c r="T50" s="33">
        <v>2017766</v>
      </c>
      <c r="U50" s="33">
        <v>0</v>
      </c>
      <c r="V50" s="33">
        <v>0</v>
      </c>
      <c r="W50" s="33">
        <v>0</v>
      </c>
      <c r="X50" s="33">
        <f t="shared" si="7"/>
        <v>47883890</v>
      </c>
      <c r="Y50" s="33">
        <v>0</v>
      </c>
      <c r="Z50" s="33">
        <f t="shared" si="5"/>
        <v>47883890</v>
      </c>
    </row>
    <row r="51" spans="2:26" ht="26.25" customHeight="1">
      <c r="B51" s="34" t="s">
        <v>81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f t="shared" si="7"/>
        <v>0</v>
      </c>
      <c r="Y51" s="33">
        <v>0</v>
      </c>
      <c r="Z51" s="33">
        <f t="shared" si="5"/>
        <v>0</v>
      </c>
    </row>
    <row r="52" spans="2:26" ht="26.25" customHeight="1">
      <c r="B52" s="34" t="s">
        <v>83</v>
      </c>
      <c r="C52" s="33">
        <v>0</v>
      </c>
      <c r="D52" s="33">
        <v>0</v>
      </c>
      <c r="E52" s="33">
        <v>56780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f t="shared" si="7"/>
        <v>56780</v>
      </c>
      <c r="Y52" s="33">
        <v>0</v>
      </c>
      <c r="Z52" s="33">
        <f t="shared" si="5"/>
        <v>56780</v>
      </c>
    </row>
    <row r="53" spans="2:26" ht="26.25" customHeight="1">
      <c r="B53" s="34" t="s">
        <v>85</v>
      </c>
      <c r="C53" s="33">
        <v>149968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f t="shared" si="7"/>
        <v>149968</v>
      </c>
      <c r="Y53" s="33">
        <v>0</v>
      </c>
      <c r="Z53" s="33">
        <f t="shared" si="5"/>
        <v>149968</v>
      </c>
    </row>
    <row r="54" spans="2:26" ht="26.25" customHeight="1">
      <c r="B54" s="34" t="s">
        <v>87</v>
      </c>
      <c r="C54" s="33">
        <v>484056</v>
      </c>
      <c r="D54" s="33">
        <v>0</v>
      </c>
      <c r="E54" s="33">
        <v>199260</v>
      </c>
      <c r="F54" s="33">
        <v>727128</v>
      </c>
      <c r="G54" s="33">
        <v>0</v>
      </c>
      <c r="H54" s="33">
        <v>36089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f t="shared" si="7"/>
        <v>1446533</v>
      </c>
      <c r="Y54" s="33">
        <v>0</v>
      </c>
      <c r="Z54" s="33">
        <f t="shared" si="5"/>
        <v>1446533</v>
      </c>
    </row>
    <row r="55" spans="2:26" ht="26.25" customHeight="1">
      <c r="B55" s="34" t="s">
        <v>89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f t="shared" si="7"/>
        <v>0</v>
      </c>
      <c r="Y55" s="33">
        <v>0</v>
      </c>
      <c r="Z55" s="33">
        <f t="shared" si="5"/>
        <v>0</v>
      </c>
    </row>
    <row r="56" spans="2:26" ht="26.25" customHeight="1">
      <c r="B56" s="34" t="s">
        <v>67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f t="shared" si="7"/>
        <v>0</v>
      </c>
      <c r="Y56" s="33">
        <v>0</v>
      </c>
      <c r="Z56" s="33">
        <f t="shared" si="5"/>
        <v>0</v>
      </c>
    </row>
    <row r="57" spans="2:26" ht="26.25" customHeight="1">
      <c r="B57" s="34" t="s">
        <v>92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f t="shared" si="7"/>
        <v>0</v>
      </c>
      <c r="Y57" s="33">
        <v>0</v>
      </c>
      <c r="Z57" s="33">
        <f t="shared" si="5"/>
        <v>0</v>
      </c>
    </row>
    <row r="58" spans="2:26" ht="26.25" customHeight="1">
      <c r="B58" s="34" t="s">
        <v>115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f t="shared" si="7"/>
        <v>0</v>
      </c>
      <c r="Y58" s="33">
        <v>0</v>
      </c>
      <c r="Z58" s="33">
        <f t="shared" si="5"/>
        <v>0</v>
      </c>
    </row>
    <row r="59" spans="2:26" ht="26.25" customHeight="1">
      <c r="B59" s="34" t="s">
        <v>131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f t="shared" si="7"/>
        <v>0</v>
      </c>
      <c r="Y59" s="33">
        <v>0</v>
      </c>
      <c r="Z59" s="33">
        <f t="shared" si="5"/>
        <v>0</v>
      </c>
    </row>
    <row r="60" spans="2:26" ht="26.25" customHeight="1">
      <c r="B60" s="34" t="s">
        <v>94</v>
      </c>
      <c r="C60" s="33">
        <v>1708260</v>
      </c>
      <c r="D60" s="33">
        <v>59107565</v>
      </c>
      <c r="E60" s="33">
        <v>19828675</v>
      </c>
      <c r="F60" s="33">
        <v>24582045</v>
      </c>
      <c r="G60" s="33">
        <v>3861040</v>
      </c>
      <c r="H60" s="33">
        <v>11878095</v>
      </c>
      <c r="I60" s="33">
        <v>6193860</v>
      </c>
      <c r="J60" s="33">
        <v>12109800</v>
      </c>
      <c r="K60" s="33">
        <v>8312580</v>
      </c>
      <c r="L60" s="33">
        <v>7329540</v>
      </c>
      <c r="M60" s="33">
        <v>13336200</v>
      </c>
      <c r="N60" s="33">
        <v>4961340</v>
      </c>
      <c r="O60" s="33">
        <v>8711760</v>
      </c>
      <c r="P60" s="33">
        <v>5973900</v>
      </c>
      <c r="Q60" s="33">
        <v>7785780</v>
      </c>
      <c r="R60" s="33">
        <v>9151260</v>
      </c>
      <c r="S60" s="33">
        <v>12182870</v>
      </c>
      <c r="T60" s="33">
        <v>7106700</v>
      </c>
      <c r="U60" s="33">
        <v>0</v>
      </c>
      <c r="V60" s="33">
        <v>0</v>
      </c>
      <c r="W60" s="33">
        <v>0</v>
      </c>
      <c r="X60" s="33">
        <f t="shared" si="7"/>
        <v>224121270</v>
      </c>
      <c r="Y60" s="33">
        <v>0</v>
      </c>
      <c r="Z60" s="33">
        <f t="shared" si="5"/>
        <v>224121270</v>
      </c>
    </row>
    <row r="61" spans="2:26" ht="26.25" customHeight="1">
      <c r="B61" s="34" t="s">
        <v>96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f t="shared" si="7"/>
        <v>0</v>
      </c>
      <c r="Y61" s="33">
        <v>0</v>
      </c>
      <c r="Z61" s="33">
        <f t="shared" si="5"/>
        <v>0</v>
      </c>
    </row>
    <row r="62" spans="2:26" ht="26.25" customHeight="1">
      <c r="B62" s="34" t="s">
        <v>98</v>
      </c>
      <c r="C62" s="33">
        <v>0</v>
      </c>
      <c r="D62" s="33">
        <v>52095000</v>
      </c>
      <c r="E62" s="33">
        <v>31500000</v>
      </c>
      <c r="F62" s="33">
        <v>38450000</v>
      </c>
      <c r="G62" s="33">
        <v>3000000</v>
      </c>
      <c r="H62" s="33">
        <v>15000000</v>
      </c>
      <c r="I62" s="33">
        <v>0</v>
      </c>
      <c r="J62" s="33">
        <v>20900000</v>
      </c>
      <c r="K62" s="33">
        <v>10461813</v>
      </c>
      <c r="L62" s="33">
        <v>6643000</v>
      </c>
      <c r="M62" s="33">
        <v>25802000</v>
      </c>
      <c r="N62" s="33">
        <v>13200000</v>
      </c>
      <c r="O62" s="33">
        <v>14650000</v>
      </c>
      <c r="P62" s="33">
        <v>15300000</v>
      </c>
      <c r="Q62" s="33">
        <v>18200000</v>
      </c>
      <c r="R62" s="33">
        <v>22641000</v>
      </c>
      <c r="S62" s="33">
        <v>27520000</v>
      </c>
      <c r="T62" s="33">
        <v>20000000</v>
      </c>
      <c r="U62" s="33">
        <v>0</v>
      </c>
      <c r="V62" s="33">
        <v>0</v>
      </c>
      <c r="W62" s="33">
        <v>0</v>
      </c>
      <c r="X62" s="33">
        <f t="shared" si="7"/>
        <v>335362813</v>
      </c>
      <c r="Y62" s="33">
        <v>0</v>
      </c>
      <c r="Z62" s="33">
        <f t="shared" si="5"/>
        <v>335362813</v>
      </c>
    </row>
    <row r="63" spans="2:26" ht="26.25" customHeight="1">
      <c r="B63" s="34" t="s">
        <v>100</v>
      </c>
      <c r="C63" s="33">
        <v>0</v>
      </c>
      <c r="D63" s="33">
        <v>24000000</v>
      </c>
      <c r="E63" s="33">
        <v>20000000</v>
      </c>
      <c r="F63" s="33">
        <v>39000000</v>
      </c>
      <c r="G63" s="33">
        <v>0</v>
      </c>
      <c r="H63" s="33">
        <v>0</v>
      </c>
      <c r="I63" s="33">
        <v>2700000</v>
      </c>
      <c r="J63" s="33">
        <v>8200000</v>
      </c>
      <c r="K63" s="33">
        <v>4500000</v>
      </c>
      <c r="L63" s="33">
        <v>6500000</v>
      </c>
      <c r="M63" s="33">
        <v>9242000</v>
      </c>
      <c r="N63" s="33">
        <v>5500000</v>
      </c>
      <c r="O63" s="33">
        <v>3000000</v>
      </c>
      <c r="P63" s="33">
        <v>4673000</v>
      </c>
      <c r="Q63" s="33">
        <v>9000000</v>
      </c>
      <c r="R63" s="33">
        <v>5000000</v>
      </c>
      <c r="S63" s="33">
        <v>5000000</v>
      </c>
      <c r="T63" s="33">
        <v>0</v>
      </c>
      <c r="U63" s="33">
        <v>0</v>
      </c>
      <c r="V63" s="33">
        <v>0</v>
      </c>
      <c r="W63" s="33">
        <v>0</v>
      </c>
      <c r="X63" s="33">
        <f t="shared" si="7"/>
        <v>146315000</v>
      </c>
      <c r="Y63" s="33">
        <v>0</v>
      </c>
      <c r="Z63" s="33">
        <f t="shared" si="5"/>
        <v>146315000</v>
      </c>
    </row>
    <row r="64" spans="2:26" ht="26.25" customHeight="1">
      <c r="B64" s="34" t="s">
        <v>102</v>
      </c>
      <c r="C64" s="33">
        <v>0</v>
      </c>
      <c r="D64" s="33">
        <v>20000000</v>
      </c>
      <c r="E64" s="33">
        <v>58500000</v>
      </c>
      <c r="F64" s="33">
        <v>25151448</v>
      </c>
      <c r="G64" s="33">
        <v>1500000</v>
      </c>
      <c r="H64" s="33">
        <v>0</v>
      </c>
      <c r="I64" s="33">
        <v>5600000</v>
      </c>
      <c r="J64" s="33">
        <v>5000000</v>
      </c>
      <c r="K64" s="33">
        <v>5400000</v>
      </c>
      <c r="L64" s="33">
        <v>863112</v>
      </c>
      <c r="M64" s="33">
        <v>8000000</v>
      </c>
      <c r="N64" s="33">
        <v>3000000</v>
      </c>
      <c r="O64" s="33">
        <v>1413360</v>
      </c>
      <c r="P64" s="33">
        <v>5300000</v>
      </c>
      <c r="Q64" s="33">
        <v>5600000</v>
      </c>
      <c r="R64" s="33">
        <v>5000000</v>
      </c>
      <c r="S64" s="33">
        <v>5000000</v>
      </c>
      <c r="T64" s="33">
        <v>0</v>
      </c>
      <c r="U64" s="33">
        <v>0</v>
      </c>
      <c r="V64" s="33">
        <v>0</v>
      </c>
      <c r="W64" s="33">
        <v>0</v>
      </c>
      <c r="X64" s="33">
        <f t="shared" si="7"/>
        <v>155327920</v>
      </c>
      <c r="Y64" s="33">
        <v>0</v>
      </c>
      <c r="Z64" s="33">
        <f t="shared" si="5"/>
        <v>155327920</v>
      </c>
    </row>
    <row r="65" spans="2:26" ht="26.25" customHeight="1">
      <c r="B65" s="34" t="s">
        <v>104</v>
      </c>
      <c r="C65" s="33">
        <v>498000000</v>
      </c>
      <c r="D65" s="33">
        <v>395940000</v>
      </c>
      <c r="E65" s="33">
        <v>163589000</v>
      </c>
      <c r="F65" s="33">
        <v>248533600</v>
      </c>
      <c r="G65" s="33">
        <v>6750000</v>
      </c>
      <c r="H65" s="33">
        <v>34600000</v>
      </c>
      <c r="I65" s="33">
        <v>34662000</v>
      </c>
      <c r="J65" s="33">
        <v>72707000</v>
      </c>
      <c r="K65" s="33">
        <v>45845000</v>
      </c>
      <c r="L65" s="33">
        <v>32325000</v>
      </c>
      <c r="M65" s="33">
        <v>104061000</v>
      </c>
      <c r="N65" s="33">
        <v>35534000</v>
      </c>
      <c r="O65" s="33">
        <v>37098000</v>
      </c>
      <c r="P65" s="33">
        <v>67749000</v>
      </c>
      <c r="Q65" s="33">
        <v>82911000</v>
      </c>
      <c r="R65" s="33">
        <v>57141000</v>
      </c>
      <c r="S65" s="33">
        <v>35526000</v>
      </c>
      <c r="T65" s="33">
        <v>8000000</v>
      </c>
      <c r="U65" s="33">
        <v>0</v>
      </c>
      <c r="V65" s="33">
        <v>0</v>
      </c>
      <c r="W65" s="33">
        <v>0</v>
      </c>
      <c r="X65" s="33">
        <f t="shared" si="7"/>
        <v>1960971600</v>
      </c>
      <c r="Y65" s="33">
        <v>0</v>
      </c>
      <c r="Z65" s="33">
        <f t="shared" si="5"/>
        <v>1960971600</v>
      </c>
    </row>
    <row r="66" spans="2:26" ht="26.25" customHeight="1">
      <c r="B66" s="34" t="s">
        <v>105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f t="shared" si="7"/>
        <v>0</v>
      </c>
      <c r="Y66" s="33">
        <v>0</v>
      </c>
      <c r="Z66" s="33">
        <f t="shared" si="5"/>
        <v>0</v>
      </c>
    </row>
    <row r="67" spans="2:26" ht="26.25" customHeight="1">
      <c r="B67" s="34" t="s">
        <v>106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f t="shared" si="7"/>
        <v>0</v>
      </c>
      <c r="Y67" s="33">
        <v>0</v>
      </c>
      <c r="Z67" s="33">
        <f t="shared" si="5"/>
        <v>0</v>
      </c>
    </row>
    <row r="68" spans="2:26" ht="26.25" customHeight="1">
      <c r="B68" s="34" t="s">
        <v>107</v>
      </c>
      <c r="C68" s="33">
        <v>0</v>
      </c>
      <c r="D68" s="33">
        <v>109389</v>
      </c>
      <c r="E68" s="33">
        <v>1</v>
      </c>
      <c r="F68" s="33">
        <v>0</v>
      </c>
      <c r="G68" s="33">
        <v>0</v>
      </c>
      <c r="H68" s="33">
        <v>0</v>
      </c>
      <c r="I68" s="33">
        <v>0</v>
      </c>
      <c r="J68" s="33">
        <v>281422</v>
      </c>
      <c r="K68" s="33">
        <v>234868</v>
      </c>
      <c r="L68" s="33">
        <v>0</v>
      </c>
      <c r="M68" s="33">
        <v>310488</v>
      </c>
      <c r="N68" s="33">
        <v>140207</v>
      </c>
      <c r="O68" s="33">
        <v>427986</v>
      </c>
      <c r="P68" s="33">
        <v>281005</v>
      </c>
      <c r="Q68" s="33">
        <v>230451</v>
      </c>
      <c r="R68" s="33">
        <v>0</v>
      </c>
      <c r="S68" s="33">
        <v>105000</v>
      </c>
      <c r="T68" s="33">
        <v>82062</v>
      </c>
      <c r="U68" s="33">
        <v>0</v>
      </c>
      <c r="V68" s="33">
        <v>0</v>
      </c>
      <c r="W68" s="33">
        <v>0</v>
      </c>
      <c r="X68" s="33">
        <f t="shared" si="7"/>
        <v>2202879</v>
      </c>
      <c r="Y68" s="33">
        <v>0</v>
      </c>
      <c r="Z68" s="33">
        <f t="shared" si="5"/>
        <v>2202879</v>
      </c>
    </row>
    <row r="69" spans="2:26" ht="26.25" customHeight="1">
      <c r="B69" s="32" t="s">
        <v>53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f t="shared" si="7"/>
        <v>0</v>
      </c>
      <c r="Y69" s="31">
        <v>0</v>
      </c>
      <c r="Z69" s="31">
        <f t="shared" si="5"/>
        <v>0</v>
      </c>
    </row>
    <row r="70" spans="2:26" ht="26.25" customHeight="1">
      <c r="B70" s="30" t="s">
        <v>109</v>
      </c>
      <c r="C70" s="29">
        <f t="shared" ref="C70:W70" si="8">(+C9 +C37)+0</f>
        <v>702221284</v>
      </c>
      <c r="D70" s="29">
        <f t="shared" si="8"/>
        <v>2279291150</v>
      </c>
      <c r="E70" s="29">
        <f t="shared" si="8"/>
        <v>660757858</v>
      </c>
      <c r="F70" s="29">
        <f t="shared" si="8"/>
        <v>1031636489</v>
      </c>
      <c r="G70" s="29">
        <f t="shared" si="8"/>
        <v>321332392</v>
      </c>
      <c r="H70" s="29">
        <f t="shared" si="8"/>
        <v>697984144</v>
      </c>
      <c r="I70" s="29">
        <f t="shared" si="8"/>
        <v>130687121</v>
      </c>
      <c r="J70" s="29">
        <f t="shared" si="8"/>
        <v>195697701</v>
      </c>
      <c r="K70" s="29">
        <f t="shared" si="8"/>
        <v>132464448</v>
      </c>
      <c r="L70" s="29">
        <f t="shared" si="8"/>
        <v>110786425</v>
      </c>
      <c r="M70" s="29">
        <f t="shared" si="8"/>
        <v>365459910</v>
      </c>
      <c r="N70" s="29">
        <f t="shared" si="8"/>
        <v>90867444</v>
      </c>
      <c r="O70" s="29">
        <f t="shared" si="8"/>
        <v>191339929</v>
      </c>
      <c r="P70" s="29">
        <f t="shared" si="8"/>
        <v>165995418</v>
      </c>
      <c r="Q70" s="29">
        <f t="shared" si="8"/>
        <v>240796489</v>
      </c>
      <c r="R70" s="29">
        <f t="shared" si="8"/>
        <v>279146992</v>
      </c>
      <c r="S70" s="29">
        <f t="shared" si="8"/>
        <v>278628515</v>
      </c>
      <c r="T70" s="29">
        <f t="shared" si="8"/>
        <v>305678604</v>
      </c>
      <c r="U70" s="29">
        <f t="shared" si="8"/>
        <v>0</v>
      </c>
      <c r="V70" s="29">
        <f t="shared" si="8"/>
        <v>0</v>
      </c>
      <c r="W70" s="29">
        <f t="shared" si="8"/>
        <v>0</v>
      </c>
      <c r="X70" s="29">
        <f t="shared" si="7"/>
        <v>8180772313</v>
      </c>
      <c r="Y70" s="29">
        <f>(+Y9 +Y37)+0</f>
        <v>2561929</v>
      </c>
      <c r="Z70" s="29">
        <f t="shared" si="5"/>
        <v>8178210384</v>
      </c>
    </row>
    <row r="71" spans="2:26" ht="26.25" customHeight="1">
      <c r="B71" s="9" t="s">
        <v>114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/>
    </row>
    <row r="72" spans="2:26" ht="26.25" customHeight="1">
      <c r="B72" s="30" t="s">
        <v>10</v>
      </c>
      <c r="C72" s="29">
        <f t="shared" ref="C72:W72" si="9">(+C73+C74+C75+C76+C77+C78+C79+C80+C81+C82+C83+C84+C85+C86+C87+C88+C89+C90+C91+C92+C93+C94+C95+C96+C97)+0</f>
        <v>3898540</v>
      </c>
      <c r="D72" s="29">
        <f t="shared" si="9"/>
        <v>129229699</v>
      </c>
      <c r="E72" s="29">
        <f t="shared" si="9"/>
        <v>23203719</v>
      </c>
      <c r="F72" s="29">
        <f t="shared" si="9"/>
        <v>21023399</v>
      </c>
      <c r="G72" s="29">
        <f t="shared" si="9"/>
        <v>2963825</v>
      </c>
      <c r="H72" s="29">
        <f t="shared" si="9"/>
        <v>48483891</v>
      </c>
      <c r="I72" s="29">
        <f t="shared" si="9"/>
        <v>5146634</v>
      </c>
      <c r="J72" s="29">
        <f t="shared" si="9"/>
        <v>9226065</v>
      </c>
      <c r="K72" s="29">
        <f t="shared" si="9"/>
        <v>6416609</v>
      </c>
      <c r="L72" s="29">
        <f t="shared" si="9"/>
        <v>6162998</v>
      </c>
      <c r="M72" s="29">
        <f t="shared" si="9"/>
        <v>10829087</v>
      </c>
      <c r="N72" s="29">
        <f t="shared" si="9"/>
        <v>8215516</v>
      </c>
      <c r="O72" s="29">
        <f t="shared" si="9"/>
        <v>9865325</v>
      </c>
      <c r="P72" s="29">
        <f t="shared" si="9"/>
        <v>6602582</v>
      </c>
      <c r="Q72" s="29">
        <f t="shared" si="9"/>
        <v>8845235</v>
      </c>
      <c r="R72" s="29">
        <f t="shared" si="9"/>
        <v>13951481</v>
      </c>
      <c r="S72" s="29">
        <f t="shared" si="9"/>
        <v>16040571</v>
      </c>
      <c r="T72" s="29">
        <f t="shared" si="9"/>
        <v>13738683</v>
      </c>
      <c r="U72" s="29">
        <f t="shared" si="9"/>
        <v>0</v>
      </c>
      <c r="V72" s="29">
        <f t="shared" si="9"/>
        <v>0</v>
      </c>
      <c r="W72" s="29">
        <f t="shared" si="9"/>
        <v>0</v>
      </c>
      <c r="X72" s="29">
        <f t="shared" ref="X72:X109" si="10">(+C72+D72+E72+F72+G72+H72+I72+J72+K72+L72+M72+N72+O72+P72+Q72+R72+S72+T72+U72+V72+W72)+0</f>
        <v>343843859</v>
      </c>
      <c r="Y72" s="29">
        <f>(+Y73+Y74+Y75+Y76+Y77+Y78+Y79+Y80+Y81+Y82+Y83+Y84+Y85+Y86+Y87+Y88+Y89+Y90+Y91+Y92+Y93+Y94+Y95+Y96+Y97)+0</f>
        <v>2561929</v>
      </c>
      <c r="Z72" s="29">
        <f t="shared" ref="Z72:Z110" si="11">X72-ABS(Y72)</f>
        <v>341281930</v>
      </c>
    </row>
    <row r="73" spans="2:26" ht="26.25" customHeight="1">
      <c r="B73" s="36" t="s">
        <v>12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f t="shared" si="10"/>
        <v>0</v>
      </c>
      <c r="Y73" s="35">
        <v>0</v>
      </c>
      <c r="Z73" s="35">
        <f t="shared" si="11"/>
        <v>0</v>
      </c>
    </row>
    <row r="74" spans="2:26" ht="26.25" customHeight="1">
      <c r="B74" s="34" t="s">
        <v>14</v>
      </c>
      <c r="C74" s="33">
        <v>2698252</v>
      </c>
      <c r="D74" s="33">
        <v>40728669</v>
      </c>
      <c r="E74" s="33">
        <v>15369725</v>
      </c>
      <c r="F74" s="33">
        <v>12732254</v>
      </c>
      <c r="G74" s="33">
        <v>1746405</v>
      </c>
      <c r="H74" s="33">
        <v>17454051</v>
      </c>
      <c r="I74" s="33">
        <v>3303994</v>
      </c>
      <c r="J74" s="33">
        <v>5640284</v>
      </c>
      <c r="K74" s="33">
        <v>4191277</v>
      </c>
      <c r="L74" s="33">
        <v>3934815</v>
      </c>
      <c r="M74" s="33">
        <v>6779593</v>
      </c>
      <c r="N74" s="33">
        <v>3896406</v>
      </c>
      <c r="O74" s="33">
        <v>4374540</v>
      </c>
      <c r="P74" s="33">
        <v>4444710</v>
      </c>
      <c r="Q74" s="33">
        <v>5560032</v>
      </c>
      <c r="R74" s="33">
        <v>7547302</v>
      </c>
      <c r="S74" s="33">
        <v>8051683</v>
      </c>
      <c r="T74" s="33">
        <v>7232799</v>
      </c>
      <c r="U74" s="33">
        <v>0</v>
      </c>
      <c r="V74" s="33">
        <v>0</v>
      </c>
      <c r="W74" s="33">
        <v>0</v>
      </c>
      <c r="X74" s="33">
        <f t="shared" si="10"/>
        <v>155686791</v>
      </c>
      <c r="Y74" s="33">
        <v>2561929</v>
      </c>
      <c r="Z74" s="33">
        <f t="shared" si="11"/>
        <v>153124862</v>
      </c>
    </row>
    <row r="75" spans="2:26" ht="26.25" customHeight="1">
      <c r="B75" s="34" t="s">
        <v>16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f t="shared" si="10"/>
        <v>0</v>
      </c>
      <c r="Y75" s="33">
        <v>0</v>
      </c>
      <c r="Z75" s="33">
        <f t="shared" si="11"/>
        <v>0</v>
      </c>
    </row>
    <row r="76" spans="2:26" ht="26.25" customHeight="1">
      <c r="B76" s="34" t="s">
        <v>18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f t="shared" si="10"/>
        <v>0</v>
      </c>
      <c r="Y76" s="33">
        <v>0</v>
      </c>
      <c r="Z76" s="33">
        <f t="shared" si="11"/>
        <v>0</v>
      </c>
    </row>
    <row r="77" spans="2:26" ht="26.25" customHeight="1">
      <c r="B77" s="34" t="s">
        <v>20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f t="shared" si="10"/>
        <v>0</v>
      </c>
      <c r="Y77" s="33">
        <v>0</v>
      </c>
      <c r="Z77" s="33">
        <f t="shared" si="11"/>
        <v>0</v>
      </c>
    </row>
    <row r="78" spans="2:26" ht="26.25" customHeight="1">
      <c r="B78" s="34" t="s">
        <v>22</v>
      </c>
      <c r="C78" s="33">
        <v>0</v>
      </c>
      <c r="D78" s="33">
        <v>64310000</v>
      </c>
      <c r="E78" s="33">
        <v>0</v>
      </c>
      <c r="F78" s="33">
        <v>0</v>
      </c>
      <c r="G78" s="33">
        <v>0</v>
      </c>
      <c r="H78" s="33">
        <v>22880000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2960000</v>
      </c>
      <c r="P78" s="33">
        <v>0</v>
      </c>
      <c r="Q78" s="33">
        <v>0</v>
      </c>
      <c r="R78" s="33">
        <v>2380000</v>
      </c>
      <c r="S78" s="33">
        <v>3228000</v>
      </c>
      <c r="T78" s="33">
        <v>3372000</v>
      </c>
      <c r="U78" s="33">
        <v>0</v>
      </c>
      <c r="V78" s="33">
        <v>0</v>
      </c>
      <c r="W78" s="33">
        <v>0</v>
      </c>
      <c r="X78" s="33">
        <f t="shared" si="10"/>
        <v>99130000</v>
      </c>
      <c r="Y78" s="33">
        <v>0</v>
      </c>
      <c r="Z78" s="33">
        <f t="shared" si="11"/>
        <v>99130000</v>
      </c>
    </row>
    <row r="79" spans="2:26" ht="26.25" customHeight="1">
      <c r="B79" s="34" t="s">
        <v>24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f t="shared" si="10"/>
        <v>0</v>
      </c>
      <c r="Y79" s="33">
        <v>0</v>
      </c>
      <c r="Z79" s="33">
        <f t="shared" si="11"/>
        <v>0</v>
      </c>
    </row>
    <row r="80" spans="2:26" ht="26.25" customHeight="1">
      <c r="B80" s="34" t="s">
        <v>26</v>
      </c>
      <c r="C80" s="33">
        <v>0</v>
      </c>
      <c r="D80" s="33">
        <v>0</v>
      </c>
      <c r="E80" s="33">
        <v>56774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f t="shared" si="10"/>
        <v>56774</v>
      </c>
      <c r="Y80" s="33">
        <v>0</v>
      </c>
      <c r="Z80" s="33">
        <f t="shared" si="11"/>
        <v>56774</v>
      </c>
    </row>
    <row r="81" spans="2:26" ht="26.25" customHeight="1">
      <c r="B81" s="34" t="s">
        <v>28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f t="shared" si="10"/>
        <v>0</v>
      </c>
      <c r="Y81" s="33">
        <v>0</v>
      </c>
      <c r="Z81" s="33">
        <f t="shared" si="11"/>
        <v>0</v>
      </c>
    </row>
    <row r="82" spans="2:26" ht="26.25" customHeight="1">
      <c r="B82" s="34" t="s">
        <v>113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f t="shared" si="10"/>
        <v>0</v>
      </c>
      <c r="Y82" s="33">
        <v>0</v>
      </c>
      <c r="Z82" s="33">
        <f t="shared" si="11"/>
        <v>0</v>
      </c>
    </row>
    <row r="83" spans="2:26" ht="26.25" customHeight="1">
      <c r="B83" s="34" t="s">
        <v>130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f t="shared" si="10"/>
        <v>0</v>
      </c>
      <c r="Y83" s="33">
        <v>0</v>
      </c>
      <c r="Z83" s="33">
        <f t="shared" si="11"/>
        <v>0</v>
      </c>
    </row>
    <row r="84" spans="2:26" ht="26.25" customHeight="1">
      <c r="B84" s="34" t="s">
        <v>30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f t="shared" si="10"/>
        <v>0</v>
      </c>
      <c r="Y84" s="33">
        <v>0</v>
      </c>
      <c r="Z84" s="33">
        <f t="shared" si="11"/>
        <v>0</v>
      </c>
    </row>
    <row r="85" spans="2:26" ht="26.25" customHeight="1">
      <c r="B85" s="34" t="s">
        <v>32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f t="shared" si="10"/>
        <v>0</v>
      </c>
      <c r="Y85" s="33">
        <v>0</v>
      </c>
      <c r="Z85" s="33">
        <f t="shared" si="11"/>
        <v>0</v>
      </c>
    </row>
    <row r="86" spans="2:26" ht="26.25" customHeight="1">
      <c r="B86" s="34" t="s">
        <v>34</v>
      </c>
      <c r="C86" s="33">
        <v>412288</v>
      </c>
      <c r="D86" s="33">
        <v>1500020</v>
      </c>
      <c r="E86" s="33">
        <v>479220</v>
      </c>
      <c r="F86" s="33">
        <v>488145</v>
      </c>
      <c r="G86" s="33">
        <v>67420</v>
      </c>
      <c r="H86" s="33">
        <v>370840</v>
      </c>
      <c r="I86" s="33">
        <v>207640</v>
      </c>
      <c r="J86" s="33">
        <v>270781</v>
      </c>
      <c r="K86" s="33">
        <v>181332</v>
      </c>
      <c r="L86" s="33">
        <v>254183</v>
      </c>
      <c r="M86" s="33">
        <v>404494</v>
      </c>
      <c r="N86" s="33">
        <v>152110</v>
      </c>
      <c r="O86" s="33">
        <v>170785</v>
      </c>
      <c r="P86" s="33">
        <v>166872</v>
      </c>
      <c r="Q86" s="33">
        <v>251203</v>
      </c>
      <c r="R86" s="33">
        <v>301179</v>
      </c>
      <c r="S86" s="33">
        <v>376888</v>
      </c>
      <c r="T86" s="33">
        <v>312884</v>
      </c>
      <c r="U86" s="33">
        <v>0</v>
      </c>
      <c r="V86" s="33">
        <v>0</v>
      </c>
      <c r="W86" s="33">
        <v>0</v>
      </c>
      <c r="X86" s="33">
        <f t="shared" si="10"/>
        <v>6368284</v>
      </c>
      <c r="Y86" s="33">
        <v>0</v>
      </c>
      <c r="Z86" s="33">
        <f t="shared" si="11"/>
        <v>6368284</v>
      </c>
    </row>
    <row r="87" spans="2:26" ht="26.25" customHeight="1">
      <c r="B87" s="34" t="s">
        <v>36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f t="shared" si="10"/>
        <v>0</v>
      </c>
      <c r="Y87" s="33">
        <v>0</v>
      </c>
      <c r="Z87" s="33">
        <f t="shared" si="11"/>
        <v>0</v>
      </c>
    </row>
    <row r="88" spans="2:26" ht="26.25" customHeight="1">
      <c r="B88" s="34" t="s">
        <v>38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f t="shared" si="10"/>
        <v>0</v>
      </c>
      <c r="Y88" s="33">
        <v>0</v>
      </c>
      <c r="Z88" s="33">
        <f t="shared" si="11"/>
        <v>0</v>
      </c>
    </row>
    <row r="89" spans="2:26" ht="26.25" customHeight="1">
      <c r="B89" s="34" t="s">
        <v>40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f t="shared" si="10"/>
        <v>0</v>
      </c>
      <c r="Y89" s="33">
        <v>0</v>
      </c>
      <c r="Z89" s="33">
        <f t="shared" si="11"/>
        <v>0</v>
      </c>
    </row>
    <row r="90" spans="2:26" ht="26.25" customHeight="1">
      <c r="B90" s="34" t="s">
        <v>112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f t="shared" si="10"/>
        <v>0</v>
      </c>
      <c r="Y90" s="33">
        <v>0</v>
      </c>
      <c r="Z90" s="33">
        <f t="shared" si="11"/>
        <v>0</v>
      </c>
    </row>
    <row r="91" spans="2:26" ht="26.25" customHeight="1">
      <c r="B91" s="34" t="s">
        <v>129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f t="shared" si="10"/>
        <v>0</v>
      </c>
      <c r="Y91" s="33">
        <v>0</v>
      </c>
      <c r="Z91" s="33">
        <f t="shared" si="11"/>
        <v>0</v>
      </c>
    </row>
    <row r="92" spans="2:26" ht="26.25" customHeight="1">
      <c r="B92" s="34" t="s">
        <v>42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f t="shared" si="10"/>
        <v>0</v>
      </c>
      <c r="Y92" s="33">
        <v>0</v>
      </c>
      <c r="Z92" s="33">
        <f t="shared" si="11"/>
        <v>0</v>
      </c>
    </row>
    <row r="93" spans="2:26" ht="26.25" customHeight="1">
      <c r="B93" s="34" t="s">
        <v>44</v>
      </c>
      <c r="C93" s="33">
        <v>788000</v>
      </c>
      <c r="D93" s="33">
        <v>22691010</v>
      </c>
      <c r="E93" s="33">
        <v>7298000</v>
      </c>
      <c r="F93" s="33">
        <v>7803000</v>
      </c>
      <c r="G93" s="33">
        <v>1150000</v>
      </c>
      <c r="H93" s="33">
        <v>7779000</v>
      </c>
      <c r="I93" s="33">
        <v>1635000</v>
      </c>
      <c r="J93" s="33">
        <v>3315000</v>
      </c>
      <c r="K93" s="33">
        <v>2044000</v>
      </c>
      <c r="L93" s="33">
        <v>1974000</v>
      </c>
      <c r="M93" s="33">
        <v>3645000</v>
      </c>
      <c r="N93" s="33">
        <v>1692000</v>
      </c>
      <c r="O93" s="33">
        <v>2360000</v>
      </c>
      <c r="P93" s="33">
        <v>1991000</v>
      </c>
      <c r="Q93" s="33">
        <v>3034000</v>
      </c>
      <c r="R93" s="33">
        <v>3723000</v>
      </c>
      <c r="S93" s="33">
        <v>4384000</v>
      </c>
      <c r="T93" s="33">
        <v>2821000</v>
      </c>
      <c r="U93" s="33">
        <v>0</v>
      </c>
      <c r="V93" s="33">
        <v>0</v>
      </c>
      <c r="W93" s="33">
        <v>0</v>
      </c>
      <c r="X93" s="33">
        <f t="shared" si="10"/>
        <v>80127010</v>
      </c>
      <c r="Y93" s="33">
        <v>0</v>
      </c>
      <c r="Z93" s="33">
        <f t="shared" si="11"/>
        <v>80127010</v>
      </c>
    </row>
    <row r="94" spans="2:26" ht="26.25" customHeight="1">
      <c r="B94" s="34" t="s">
        <v>46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f t="shared" si="10"/>
        <v>0</v>
      </c>
      <c r="Y94" s="33">
        <v>0</v>
      </c>
      <c r="Z94" s="33">
        <f t="shared" si="11"/>
        <v>0</v>
      </c>
    </row>
    <row r="95" spans="2:26" ht="26.25" customHeight="1">
      <c r="B95" s="34" t="s">
        <v>48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f t="shared" si="10"/>
        <v>0</v>
      </c>
      <c r="Y95" s="33">
        <v>0</v>
      </c>
      <c r="Z95" s="33">
        <f t="shared" si="11"/>
        <v>0</v>
      </c>
    </row>
    <row r="96" spans="2:26" ht="26.25" customHeight="1">
      <c r="B96" s="34" t="s">
        <v>50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f t="shared" si="10"/>
        <v>0</v>
      </c>
      <c r="Y96" s="33">
        <v>0</v>
      </c>
      <c r="Z96" s="33">
        <f t="shared" si="11"/>
        <v>0</v>
      </c>
    </row>
    <row r="97" spans="2:26" ht="26.25" customHeight="1">
      <c r="B97" s="34" t="s">
        <v>52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2475000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f t="shared" si="10"/>
        <v>2475000</v>
      </c>
      <c r="Y97" s="33">
        <v>0</v>
      </c>
      <c r="Z97" s="33">
        <f t="shared" si="11"/>
        <v>2475000</v>
      </c>
    </row>
    <row r="98" spans="2:26" ht="26.25" customHeight="1">
      <c r="B98" s="30" t="s">
        <v>56</v>
      </c>
      <c r="C98" s="29">
        <f t="shared" ref="C98:W98" si="12">(+C99+C100+C101+C102+C103+C104+C105+C106+C107+C108+C109)+0</f>
        <v>1708260</v>
      </c>
      <c r="D98" s="29">
        <f t="shared" si="12"/>
        <v>380657565</v>
      </c>
      <c r="E98" s="29">
        <f t="shared" si="12"/>
        <v>19828675</v>
      </c>
      <c r="F98" s="29">
        <f t="shared" si="12"/>
        <v>24582045</v>
      </c>
      <c r="G98" s="29">
        <f t="shared" si="12"/>
        <v>3861040</v>
      </c>
      <c r="H98" s="29">
        <f t="shared" si="12"/>
        <v>223518095</v>
      </c>
      <c r="I98" s="29">
        <f t="shared" si="12"/>
        <v>6193860</v>
      </c>
      <c r="J98" s="29">
        <f t="shared" si="12"/>
        <v>12109800</v>
      </c>
      <c r="K98" s="29">
        <f t="shared" si="12"/>
        <v>8312580</v>
      </c>
      <c r="L98" s="29">
        <f t="shared" si="12"/>
        <v>7329540</v>
      </c>
      <c r="M98" s="29">
        <f t="shared" si="12"/>
        <v>13336200</v>
      </c>
      <c r="N98" s="29">
        <f t="shared" si="12"/>
        <v>4961340</v>
      </c>
      <c r="O98" s="29">
        <f t="shared" si="12"/>
        <v>20551760</v>
      </c>
      <c r="P98" s="29">
        <f t="shared" si="12"/>
        <v>12955022</v>
      </c>
      <c r="Q98" s="29">
        <f t="shared" si="12"/>
        <v>7785780</v>
      </c>
      <c r="R98" s="29">
        <f t="shared" si="12"/>
        <v>28191260</v>
      </c>
      <c r="S98" s="29">
        <f t="shared" si="12"/>
        <v>47421870</v>
      </c>
      <c r="T98" s="29">
        <f t="shared" si="12"/>
        <v>56562700</v>
      </c>
      <c r="U98" s="29">
        <f t="shared" si="12"/>
        <v>0</v>
      </c>
      <c r="V98" s="29">
        <f t="shared" si="12"/>
        <v>0</v>
      </c>
      <c r="W98" s="29">
        <f t="shared" si="12"/>
        <v>0</v>
      </c>
      <c r="X98" s="29">
        <f t="shared" si="10"/>
        <v>879867392</v>
      </c>
      <c r="Y98" s="29">
        <f>(+Y99+Y100+Y101+Y102+Y103+Y104+Y105+Y106+Y107+Y108+Y109)+0</f>
        <v>0</v>
      </c>
      <c r="Z98" s="29">
        <f t="shared" si="11"/>
        <v>879867392</v>
      </c>
    </row>
    <row r="99" spans="2:26" ht="26.25" customHeight="1">
      <c r="B99" s="36" t="s">
        <v>58</v>
      </c>
      <c r="C99" s="35">
        <v>0</v>
      </c>
      <c r="D99" s="35">
        <v>321550000</v>
      </c>
      <c r="E99" s="35">
        <v>0</v>
      </c>
      <c r="F99" s="35">
        <v>0</v>
      </c>
      <c r="G99" s="35">
        <v>0</v>
      </c>
      <c r="H99" s="35">
        <v>211640000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11840000</v>
      </c>
      <c r="P99" s="35">
        <v>0</v>
      </c>
      <c r="Q99" s="35">
        <v>0</v>
      </c>
      <c r="R99" s="35">
        <v>19040000</v>
      </c>
      <c r="S99" s="35">
        <v>35239000</v>
      </c>
      <c r="T99" s="35">
        <v>49456000</v>
      </c>
      <c r="U99" s="35">
        <v>0</v>
      </c>
      <c r="V99" s="35">
        <v>0</v>
      </c>
      <c r="W99" s="35">
        <v>0</v>
      </c>
      <c r="X99" s="35">
        <f t="shared" si="10"/>
        <v>648765000</v>
      </c>
      <c r="Y99" s="35">
        <v>0</v>
      </c>
      <c r="Z99" s="35">
        <f t="shared" si="11"/>
        <v>648765000</v>
      </c>
    </row>
    <row r="100" spans="2:26" ht="26.25" customHeight="1">
      <c r="B100" s="34" t="s">
        <v>60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f t="shared" si="10"/>
        <v>0</v>
      </c>
      <c r="Y100" s="33">
        <v>0</v>
      </c>
      <c r="Z100" s="33">
        <f t="shared" si="11"/>
        <v>0</v>
      </c>
    </row>
    <row r="101" spans="2:26" ht="26.25" customHeight="1">
      <c r="B101" s="34" t="s">
        <v>62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f t="shared" si="10"/>
        <v>0</v>
      </c>
      <c r="Y101" s="33">
        <v>0</v>
      </c>
      <c r="Z101" s="33">
        <f t="shared" si="11"/>
        <v>0</v>
      </c>
    </row>
    <row r="102" spans="2:26" ht="26.25" customHeight="1">
      <c r="B102" s="34" t="s">
        <v>64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f t="shared" si="10"/>
        <v>0</v>
      </c>
      <c r="Y102" s="33">
        <v>0</v>
      </c>
      <c r="Z102" s="33">
        <f t="shared" si="11"/>
        <v>0</v>
      </c>
    </row>
    <row r="103" spans="2:26" ht="26.25" customHeight="1">
      <c r="B103" s="34" t="s">
        <v>111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f t="shared" si="10"/>
        <v>0</v>
      </c>
      <c r="Y103" s="33">
        <v>0</v>
      </c>
      <c r="Z103" s="33">
        <f t="shared" si="11"/>
        <v>0</v>
      </c>
    </row>
    <row r="104" spans="2:26" ht="26.25" customHeight="1">
      <c r="B104" s="34" t="s">
        <v>128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f t="shared" si="10"/>
        <v>0</v>
      </c>
      <c r="Y104" s="33">
        <v>0</v>
      </c>
      <c r="Z104" s="33">
        <f t="shared" si="11"/>
        <v>0</v>
      </c>
    </row>
    <row r="105" spans="2:26" ht="26.25" customHeight="1">
      <c r="B105" s="34" t="s">
        <v>66</v>
      </c>
      <c r="C105" s="33">
        <v>1708260</v>
      </c>
      <c r="D105" s="33">
        <v>59107565</v>
      </c>
      <c r="E105" s="33">
        <v>19828675</v>
      </c>
      <c r="F105" s="33">
        <v>24582045</v>
      </c>
      <c r="G105" s="33">
        <v>3861040</v>
      </c>
      <c r="H105" s="33">
        <v>11878095</v>
      </c>
      <c r="I105" s="33">
        <v>6193860</v>
      </c>
      <c r="J105" s="33">
        <v>12109800</v>
      </c>
      <c r="K105" s="33">
        <v>8312580</v>
      </c>
      <c r="L105" s="33">
        <v>7329540</v>
      </c>
      <c r="M105" s="33">
        <v>13336200</v>
      </c>
      <c r="N105" s="33">
        <v>4961340</v>
      </c>
      <c r="O105" s="33">
        <v>8711760</v>
      </c>
      <c r="P105" s="33">
        <v>5973900</v>
      </c>
      <c r="Q105" s="33">
        <v>7785780</v>
      </c>
      <c r="R105" s="33">
        <v>9151260</v>
      </c>
      <c r="S105" s="33">
        <v>12182870</v>
      </c>
      <c r="T105" s="33">
        <v>7106700</v>
      </c>
      <c r="U105" s="33">
        <v>0</v>
      </c>
      <c r="V105" s="33">
        <v>0</v>
      </c>
      <c r="W105" s="33">
        <v>0</v>
      </c>
      <c r="X105" s="33">
        <f t="shared" si="10"/>
        <v>224121270</v>
      </c>
      <c r="Y105" s="33">
        <v>0</v>
      </c>
      <c r="Z105" s="33">
        <f t="shared" si="11"/>
        <v>224121270</v>
      </c>
    </row>
    <row r="106" spans="2:26" ht="26.25" customHeight="1">
      <c r="B106" s="34" t="s">
        <v>68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f t="shared" si="10"/>
        <v>0</v>
      </c>
      <c r="Y106" s="33">
        <v>0</v>
      </c>
      <c r="Z106" s="33">
        <f t="shared" si="11"/>
        <v>0</v>
      </c>
    </row>
    <row r="107" spans="2:26" ht="26.25" customHeight="1">
      <c r="B107" s="34" t="s">
        <v>70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f t="shared" si="10"/>
        <v>0</v>
      </c>
      <c r="Y107" s="33">
        <v>0</v>
      </c>
      <c r="Z107" s="33">
        <f t="shared" si="11"/>
        <v>0</v>
      </c>
    </row>
    <row r="108" spans="2:26" ht="26.25" customHeight="1">
      <c r="B108" s="34" t="s">
        <v>71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6981122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f t="shared" si="10"/>
        <v>6981122</v>
      </c>
      <c r="Y108" s="33">
        <v>0</v>
      </c>
      <c r="Z108" s="33">
        <f t="shared" si="11"/>
        <v>6981122</v>
      </c>
    </row>
    <row r="109" spans="2:26" ht="26.25" customHeight="1">
      <c r="B109" s="38" t="s">
        <v>72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f t="shared" si="10"/>
        <v>0</v>
      </c>
      <c r="Y109" s="37">
        <v>0</v>
      </c>
      <c r="Z109" s="33">
        <f t="shared" si="11"/>
        <v>0</v>
      </c>
    </row>
    <row r="110" spans="2:26" ht="26.25" customHeight="1">
      <c r="B110" s="30" t="s">
        <v>74</v>
      </c>
      <c r="C110" s="29">
        <f t="shared" ref="C110:W110" si="13">+C72 +C98</f>
        <v>5606800</v>
      </c>
      <c r="D110" s="29">
        <f t="shared" si="13"/>
        <v>509887264</v>
      </c>
      <c r="E110" s="29">
        <f t="shared" si="13"/>
        <v>43032394</v>
      </c>
      <c r="F110" s="29">
        <f t="shared" si="13"/>
        <v>45605444</v>
      </c>
      <c r="G110" s="29">
        <f t="shared" si="13"/>
        <v>6824865</v>
      </c>
      <c r="H110" s="29">
        <f t="shared" si="13"/>
        <v>272001986</v>
      </c>
      <c r="I110" s="29">
        <f t="shared" si="13"/>
        <v>11340494</v>
      </c>
      <c r="J110" s="29">
        <f t="shared" si="13"/>
        <v>21335865</v>
      </c>
      <c r="K110" s="29">
        <f t="shared" si="13"/>
        <v>14729189</v>
      </c>
      <c r="L110" s="29">
        <f t="shared" si="13"/>
        <v>13492538</v>
      </c>
      <c r="M110" s="29">
        <f t="shared" si="13"/>
        <v>24165287</v>
      </c>
      <c r="N110" s="29">
        <f t="shared" si="13"/>
        <v>13176856</v>
      </c>
      <c r="O110" s="29">
        <f t="shared" si="13"/>
        <v>30417085</v>
      </c>
      <c r="P110" s="29">
        <f t="shared" si="13"/>
        <v>19557604</v>
      </c>
      <c r="Q110" s="29">
        <f t="shared" si="13"/>
        <v>16631015</v>
      </c>
      <c r="R110" s="29">
        <f t="shared" si="13"/>
        <v>42142741</v>
      </c>
      <c r="S110" s="29">
        <f t="shared" si="13"/>
        <v>63462441</v>
      </c>
      <c r="T110" s="29">
        <f t="shared" si="13"/>
        <v>70301383</v>
      </c>
      <c r="U110" s="29">
        <f t="shared" si="13"/>
        <v>0</v>
      </c>
      <c r="V110" s="29">
        <f t="shared" si="13"/>
        <v>0</v>
      </c>
      <c r="W110" s="29">
        <f t="shared" si="13"/>
        <v>0</v>
      </c>
      <c r="X110" s="29">
        <f>+C110+D110+E110+F110+G110+H110+I110+J110+K110+L110+M110+N110+O110+P110+Q110+R110+S110+T110+U110+V110+W110</f>
        <v>1223711251</v>
      </c>
      <c r="Y110" s="29">
        <f>+Y72 +Y98</f>
        <v>2561929</v>
      </c>
      <c r="Z110" s="29">
        <f t="shared" si="11"/>
        <v>1221149322</v>
      </c>
    </row>
    <row r="111" spans="2:26" ht="26.25" customHeight="1">
      <c r="B111" s="9" t="s">
        <v>76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2:26" ht="26.25" customHeight="1">
      <c r="B112" s="36" t="s">
        <v>78</v>
      </c>
      <c r="C112" s="35">
        <f t="shared" ref="C112:W112" si="14">(+C113+C114+C115)+0</f>
        <v>8958900</v>
      </c>
      <c r="D112" s="35">
        <f t="shared" si="14"/>
        <v>94643000</v>
      </c>
      <c r="E112" s="35">
        <f t="shared" si="14"/>
        <v>34981000</v>
      </c>
      <c r="F112" s="35">
        <f t="shared" si="14"/>
        <v>45465277</v>
      </c>
      <c r="G112" s="35">
        <f t="shared" si="14"/>
        <v>0</v>
      </c>
      <c r="H112" s="35">
        <f t="shared" si="14"/>
        <v>0</v>
      </c>
      <c r="I112" s="35">
        <f t="shared" si="14"/>
        <v>21190000</v>
      </c>
      <c r="J112" s="35">
        <f t="shared" si="14"/>
        <v>17147000</v>
      </c>
      <c r="K112" s="35">
        <f t="shared" si="14"/>
        <v>13147000</v>
      </c>
      <c r="L112" s="35">
        <f t="shared" si="14"/>
        <v>20124000</v>
      </c>
      <c r="M112" s="35">
        <f t="shared" si="14"/>
        <v>128136984</v>
      </c>
      <c r="N112" s="35">
        <f t="shared" si="14"/>
        <v>1256000</v>
      </c>
      <c r="O112" s="35">
        <f t="shared" si="14"/>
        <v>0</v>
      </c>
      <c r="P112" s="35">
        <f t="shared" si="14"/>
        <v>0</v>
      </c>
      <c r="Q112" s="35">
        <f t="shared" si="14"/>
        <v>89540000</v>
      </c>
      <c r="R112" s="35">
        <f t="shared" si="14"/>
        <v>0</v>
      </c>
      <c r="S112" s="35">
        <f t="shared" si="14"/>
        <v>0</v>
      </c>
      <c r="T112" s="35">
        <f t="shared" si="14"/>
        <v>0</v>
      </c>
      <c r="U112" s="35">
        <f t="shared" si="14"/>
        <v>0</v>
      </c>
      <c r="V112" s="35">
        <f t="shared" si="14"/>
        <v>0</v>
      </c>
      <c r="W112" s="35">
        <f t="shared" si="14"/>
        <v>0</v>
      </c>
      <c r="X112" s="35">
        <f t="shared" ref="X112:X125" si="15">(+C112+D112+E112+F112+G112+H112+I112+J112+K112+L112+M112+N112+O112+P112+Q112+R112+S112+T112+U112+V112+W112)+0</f>
        <v>474589161</v>
      </c>
      <c r="Y112" s="35">
        <f>(+Y113+Y114+Y115)+0</f>
        <v>0</v>
      </c>
      <c r="Z112" s="35">
        <f t="shared" ref="Z112:Z127" si="16">X112-ABS(Y112)</f>
        <v>474589161</v>
      </c>
    </row>
    <row r="113" spans="2:26" ht="26.25" customHeight="1">
      <c r="B113" s="34" t="s">
        <v>80</v>
      </c>
      <c r="C113" s="33">
        <v>8958900</v>
      </c>
      <c r="D113" s="33">
        <v>94643000</v>
      </c>
      <c r="E113" s="33">
        <v>34981000</v>
      </c>
      <c r="F113" s="33">
        <v>45465277</v>
      </c>
      <c r="G113" s="33">
        <v>0</v>
      </c>
      <c r="H113" s="33">
        <v>0</v>
      </c>
      <c r="I113" s="33">
        <v>21190000</v>
      </c>
      <c r="J113" s="33">
        <v>17147000</v>
      </c>
      <c r="K113" s="33">
        <v>13147000</v>
      </c>
      <c r="L113" s="33">
        <v>20124000</v>
      </c>
      <c r="M113" s="33">
        <v>128136984</v>
      </c>
      <c r="N113" s="33">
        <v>1256000</v>
      </c>
      <c r="O113" s="33">
        <v>0</v>
      </c>
      <c r="P113" s="33">
        <v>0</v>
      </c>
      <c r="Q113" s="33">
        <v>89540000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f t="shared" si="15"/>
        <v>474589161</v>
      </c>
      <c r="Y113" s="33">
        <v>0</v>
      </c>
      <c r="Z113" s="33">
        <f t="shared" si="16"/>
        <v>474589161</v>
      </c>
    </row>
    <row r="114" spans="2:26" ht="26.25" customHeight="1">
      <c r="B114" s="34" t="s">
        <v>82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f t="shared" si="15"/>
        <v>0</v>
      </c>
      <c r="Y114" s="33">
        <v>0</v>
      </c>
      <c r="Z114" s="33">
        <f t="shared" si="16"/>
        <v>0</v>
      </c>
    </row>
    <row r="115" spans="2:26" ht="26.25" customHeight="1">
      <c r="B115" s="34" t="s">
        <v>84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f t="shared" si="15"/>
        <v>0</v>
      </c>
      <c r="Y115" s="33">
        <v>0</v>
      </c>
      <c r="Z115" s="33">
        <f t="shared" si="16"/>
        <v>0</v>
      </c>
    </row>
    <row r="116" spans="2:26" ht="26.25" customHeight="1">
      <c r="B116" s="34" t="s">
        <v>86</v>
      </c>
      <c r="C116" s="33">
        <f t="shared" ref="C116:W116" si="17">(+C117+C118)+0</f>
        <v>0</v>
      </c>
      <c r="D116" s="33">
        <f t="shared" si="17"/>
        <v>334377578</v>
      </c>
      <c r="E116" s="33">
        <f t="shared" si="17"/>
        <v>47154126</v>
      </c>
      <c r="F116" s="33">
        <f t="shared" si="17"/>
        <v>348362910</v>
      </c>
      <c r="G116" s="33">
        <f t="shared" si="17"/>
        <v>281558929</v>
      </c>
      <c r="H116" s="33">
        <f t="shared" si="17"/>
        <v>267010729</v>
      </c>
      <c r="I116" s="33">
        <f t="shared" si="17"/>
        <v>19112899</v>
      </c>
      <c r="J116" s="33">
        <f t="shared" si="17"/>
        <v>6011014</v>
      </c>
      <c r="K116" s="33">
        <f t="shared" si="17"/>
        <v>6021194</v>
      </c>
      <c r="L116" s="33">
        <f t="shared" si="17"/>
        <v>187766</v>
      </c>
      <c r="M116" s="33">
        <f t="shared" si="17"/>
        <v>19711756</v>
      </c>
      <c r="N116" s="33">
        <f t="shared" si="17"/>
        <v>0</v>
      </c>
      <c r="O116" s="33">
        <f t="shared" si="17"/>
        <v>34165968</v>
      </c>
      <c r="P116" s="33">
        <f t="shared" si="17"/>
        <v>7944502</v>
      </c>
      <c r="Q116" s="33">
        <f t="shared" si="17"/>
        <v>2866232</v>
      </c>
      <c r="R116" s="33">
        <f t="shared" si="17"/>
        <v>66995830</v>
      </c>
      <c r="S116" s="33">
        <f t="shared" si="17"/>
        <v>86670708</v>
      </c>
      <c r="T116" s="33">
        <f t="shared" si="17"/>
        <v>154942413</v>
      </c>
      <c r="U116" s="33">
        <f t="shared" si="17"/>
        <v>0</v>
      </c>
      <c r="V116" s="33">
        <f t="shared" si="17"/>
        <v>0</v>
      </c>
      <c r="W116" s="33">
        <f t="shared" si="17"/>
        <v>0</v>
      </c>
      <c r="X116" s="33">
        <f t="shared" si="15"/>
        <v>1683094554</v>
      </c>
      <c r="Y116" s="33">
        <f>(+Y117+Y118)+0</f>
        <v>0</v>
      </c>
      <c r="Z116" s="33">
        <f t="shared" si="16"/>
        <v>1683094554</v>
      </c>
    </row>
    <row r="117" spans="2:26" ht="26.25" customHeight="1">
      <c r="B117" s="34" t="s">
        <v>88</v>
      </c>
      <c r="C117" s="33">
        <v>0</v>
      </c>
      <c r="D117" s="33">
        <v>334377578</v>
      </c>
      <c r="E117" s="33">
        <v>47154126</v>
      </c>
      <c r="F117" s="33">
        <v>348362910</v>
      </c>
      <c r="G117" s="33">
        <v>281558929</v>
      </c>
      <c r="H117" s="33">
        <v>267010729</v>
      </c>
      <c r="I117" s="33">
        <v>19112899</v>
      </c>
      <c r="J117" s="33">
        <v>6011014</v>
      </c>
      <c r="K117" s="33">
        <v>6021194</v>
      </c>
      <c r="L117" s="33">
        <v>187766</v>
      </c>
      <c r="M117" s="33">
        <v>19711756</v>
      </c>
      <c r="N117" s="33">
        <v>0</v>
      </c>
      <c r="O117" s="33">
        <v>34165968</v>
      </c>
      <c r="P117" s="33">
        <v>7944502</v>
      </c>
      <c r="Q117" s="33">
        <v>2866232</v>
      </c>
      <c r="R117" s="33">
        <v>66995830</v>
      </c>
      <c r="S117" s="33">
        <v>86670708</v>
      </c>
      <c r="T117" s="33">
        <v>154942413</v>
      </c>
      <c r="U117" s="33">
        <v>0</v>
      </c>
      <c r="V117" s="33">
        <v>0</v>
      </c>
      <c r="W117" s="33">
        <v>0</v>
      </c>
      <c r="X117" s="33">
        <f t="shared" si="15"/>
        <v>1683094554</v>
      </c>
      <c r="Y117" s="33">
        <v>0</v>
      </c>
      <c r="Z117" s="33">
        <f t="shared" si="16"/>
        <v>1683094554</v>
      </c>
    </row>
    <row r="118" spans="2:26" ht="26.25" customHeight="1">
      <c r="B118" s="34" t="s">
        <v>90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f t="shared" si="15"/>
        <v>0</v>
      </c>
      <c r="Y118" s="33">
        <v>0</v>
      </c>
      <c r="Z118" s="33">
        <f t="shared" si="16"/>
        <v>0</v>
      </c>
    </row>
    <row r="119" spans="2:26" ht="26.25" customHeight="1">
      <c r="B119" s="34" t="s">
        <v>91</v>
      </c>
      <c r="C119" s="33">
        <f t="shared" ref="C119:W119" si="18">(+C120+C121+C122+C123)+0</f>
        <v>498000000</v>
      </c>
      <c r="D119" s="33">
        <f t="shared" si="18"/>
        <v>492035000</v>
      </c>
      <c r="E119" s="33">
        <f t="shared" si="18"/>
        <v>273589000</v>
      </c>
      <c r="F119" s="33">
        <f t="shared" si="18"/>
        <v>351135048</v>
      </c>
      <c r="G119" s="33">
        <f t="shared" si="18"/>
        <v>11250000</v>
      </c>
      <c r="H119" s="33">
        <f t="shared" si="18"/>
        <v>49600000</v>
      </c>
      <c r="I119" s="33">
        <f t="shared" si="18"/>
        <v>42962000</v>
      </c>
      <c r="J119" s="33">
        <f t="shared" si="18"/>
        <v>106807000</v>
      </c>
      <c r="K119" s="33">
        <f t="shared" si="18"/>
        <v>66206813</v>
      </c>
      <c r="L119" s="33">
        <f t="shared" si="18"/>
        <v>46331112</v>
      </c>
      <c r="M119" s="33">
        <f t="shared" si="18"/>
        <v>147105000</v>
      </c>
      <c r="N119" s="33">
        <f t="shared" si="18"/>
        <v>57234000</v>
      </c>
      <c r="O119" s="33">
        <f t="shared" si="18"/>
        <v>56161360</v>
      </c>
      <c r="P119" s="33">
        <f t="shared" si="18"/>
        <v>93022000</v>
      </c>
      <c r="Q119" s="33">
        <f t="shared" si="18"/>
        <v>115711000</v>
      </c>
      <c r="R119" s="33">
        <f t="shared" si="18"/>
        <v>89782000</v>
      </c>
      <c r="S119" s="33">
        <f t="shared" si="18"/>
        <v>73046000</v>
      </c>
      <c r="T119" s="33">
        <f t="shared" si="18"/>
        <v>28000000</v>
      </c>
      <c r="U119" s="33">
        <f t="shared" si="18"/>
        <v>0</v>
      </c>
      <c r="V119" s="33">
        <f t="shared" si="18"/>
        <v>0</v>
      </c>
      <c r="W119" s="33">
        <f t="shared" si="18"/>
        <v>0</v>
      </c>
      <c r="X119" s="33">
        <f t="shared" si="15"/>
        <v>2597977333</v>
      </c>
      <c r="Y119" s="33">
        <f>(+Y120+Y121+Y122+Y123)+0</f>
        <v>0</v>
      </c>
      <c r="Z119" s="33">
        <f t="shared" si="16"/>
        <v>2597977333</v>
      </c>
    </row>
    <row r="120" spans="2:26" ht="26.25" customHeight="1">
      <c r="B120" s="34" t="s">
        <v>93</v>
      </c>
      <c r="C120" s="33">
        <v>0</v>
      </c>
      <c r="D120" s="33">
        <v>52095000</v>
      </c>
      <c r="E120" s="33">
        <v>31500000</v>
      </c>
      <c r="F120" s="33">
        <v>38450000</v>
      </c>
      <c r="G120" s="33">
        <v>3000000</v>
      </c>
      <c r="H120" s="33">
        <v>15000000</v>
      </c>
      <c r="I120" s="33">
        <v>0</v>
      </c>
      <c r="J120" s="33">
        <v>20900000</v>
      </c>
      <c r="K120" s="33">
        <v>10461813</v>
      </c>
      <c r="L120" s="33">
        <v>6643000</v>
      </c>
      <c r="M120" s="33">
        <v>25802000</v>
      </c>
      <c r="N120" s="33">
        <v>13200000</v>
      </c>
      <c r="O120" s="33">
        <v>14650000</v>
      </c>
      <c r="P120" s="33">
        <v>15300000</v>
      </c>
      <c r="Q120" s="33">
        <v>18200000</v>
      </c>
      <c r="R120" s="33">
        <v>22641000</v>
      </c>
      <c r="S120" s="33">
        <v>27520000</v>
      </c>
      <c r="T120" s="33">
        <v>20000000</v>
      </c>
      <c r="U120" s="33">
        <v>0</v>
      </c>
      <c r="V120" s="33">
        <v>0</v>
      </c>
      <c r="W120" s="33">
        <v>0</v>
      </c>
      <c r="X120" s="33">
        <f t="shared" si="15"/>
        <v>335362813</v>
      </c>
      <c r="Y120" s="33">
        <v>0</v>
      </c>
      <c r="Z120" s="33">
        <f t="shared" si="16"/>
        <v>335362813</v>
      </c>
    </row>
    <row r="121" spans="2:26" ht="26.25" customHeight="1">
      <c r="B121" s="34" t="s">
        <v>95</v>
      </c>
      <c r="C121" s="33">
        <v>0</v>
      </c>
      <c r="D121" s="33">
        <v>24000000</v>
      </c>
      <c r="E121" s="33">
        <v>20000000</v>
      </c>
      <c r="F121" s="33">
        <v>39000000</v>
      </c>
      <c r="G121" s="33">
        <v>0</v>
      </c>
      <c r="H121" s="33">
        <v>0</v>
      </c>
      <c r="I121" s="33">
        <v>2700000</v>
      </c>
      <c r="J121" s="33">
        <v>8200000</v>
      </c>
      <c r="K121" s="33">
        <v>4500000</v>
      </c>
      <c r="L121" s="33">
        <v>6500000</v>
      </c>
      <c r="M121" s="33">
        <v>9242000</v>
      </c>
      <c r="N121" s="33">
        <v>5500000</v>
      </c>
      <c r="O121" s="33">
        <v>3000000</v>
      </c>
      <c r="P121" s="33">
        <v>4673000</v>
      </c>
      <c r="Q121" s="33">
        <v>9000000</v>
      </c>
      <c r="R121" s="33">
        <v>5000000</v>
      </c>
      <c r="S121" s="33">
        <v>5000000</v>
      </c>
      <c r="T121" s="33">
        <v>0</v>
      </c>
      <c r="U121" s="33">
        <v>0</v>
      </c>
      <c r="V121" s="33">
        <v>0</v>
      </c>
      <c r="W121" s="33">
        <v>0</v>
      </c>
      <c r="X121" s="33">
        <f t="shared" si="15"/>
        <v>146315000</v>
      </c>
      <c r="Y121" s="33">
        <v>0</v>
      </c>
      <c r="Z121" s="33">
        <f t="shared" si="16"/>
        <v>146315000</v>
      </c>
    </row>
    <row r="122" spans="2:26" ht="26.25" customHeight="1">
      <c r="B122" s="34" t="s">
        <v>97</v>
      </c>
      <c r="C122" s="33">
        <v>0</v>
      </c>
      <c r="D122" s="33">
        <v>20000000</v>
      </c>
      <c r="E122" s="33">
        <v>58500000</v>
      </c>
      <c r="F122" s="33">
        <v>25151448</v>
      </c>
      <c r="G122" s="33">
        <v>1500000</v>
      </c>
      <c r="H122" s="33">
        <v>0</v>
      </c>
      <c r="I122" s="33">
        <v>5600000</v>
      </c>
      <c r="J122" s="33">
        <v>5000000</v>
      </c>
      <c r="K122" s="33">
        <v>5400000</v>
      </c>
      <c r="L122" s="33">
        <v>863112</v>
      </c>
      <c r="M122" s="33">
        <v>8000000</v>
      </c>
      <c r="N122" s="33">
        <v>3000000</v>
      </c>
      <c r="O122" s="33">
        <v>1413360</v>
      </c>
      <c r="P122" s="33">
        <v>5300000</v>
      </c>
      <c r="Q122" s="33">
        <v>5600000</v>
      </c>
      <c r="R122" s="33">
        <v>5000000</v>
      </c>
      <c r="S122" s="33">
        <v>5000000</v>
      </c>
      <c r="T122" s="33">
        <v>0</v>
      </c>
      <c r="U122" s="33">
        <v>0</v>
      </c>
      <c r="V122" s="33">
        <v>0</v>
      </c>
      <c r="W122" s="33">
        <v>0</v>
      </c>
      <c r="X122" s="33">
        <f t="shared" si="15"/>
        <v>155327920</v>
      </c>
      <c r="Y122" s="33">
        <v>0</v>
      </c>
      <c r="Z122" s="33">
        <f t="shared" si="16"/>
        <v>155327920</v>
      </c>
    </row>
    <row r="123" spans="2:26" ht="26.25" customHeight="1">
      <c r="B123" s="34" t="s">
        <v>99</v>
      </c>
      <c r="C123" s="33">
        <v>498000000</v>
      </c>
      <c r="D123" s="33">
        <v>395940000</v>
      </c>
      <c r="E123" s="33">
        <v>163589000</v>
      </c>
      <c r="F123" s="33">
        <v>248533600</v>
      </c>
      <c r="G123" s="33">
        <v>6750000</v>
      </c>
      <c r="H123" s="33">
        <v>34600000</v>
      </c>
      <c r="I123" s="33">
        <v>34662000</v>
      </c>
      <c r="J123" s="33">
        <v>72707000</v>
      </c>
      <c r="K123" s="33">
        <v>45845000</v>
      </c>
      <c r="L123" s="33">
        <v>32325000</v>
      </c>
      <c r="M123" s="33">
        <v>104061000</v>
      </c>
      <c r="N123" s="33">
        <v>35534000</v>
      </c>
      <c r="O123" s="33">
        <v>37098000</v>
      </c>
      <c r="P123" s="33">
        <v>67749000</v>
      </c>
      <c r="Q123" s="33">
        <v>82911000</v>
      </c>
      <c r="R123" s="33">
        <v>57141000</v>
      </c>
      <c r="S123" s="33">
        <v>35526000</v>
      </c>
      <c r="T123" s="33">
        <v>8000000</v>
      </c>
      <c r="U123" s="33">
        <v>0</v>
      </c>
      <c r="V123" s="33">
        <v>0</v>
      </c>
      <c r="W123" s="33">
        <v>0</v>
      </c>
      <c r="X123" s="33">
        <f t="shared" si="15"/>
        <v>1960971600</v>
      </c>
      <c r="Y123" s="33">
        <v>0</v>
      </c>
      <c r="Z123" s="33">
        <f t="shared" si="16"/>
        <v>1960971600</v>
      </c>
    </row>
    <row r="124" spans="2:26" ht="26.25" customHeight="1">
      <c r="B124" s="34" t="s">
        <v>101</v>
      </c>
      <c r="C124" s="33">
        <v>189655584</v>
      </c>
      <c r="D124" s="33">
        <v>848348308</v>
      </c>
      <c r="E124" s="33">
        <v>262001338</v>
      </c>
      <c r="F124" s="33">
        <v>241067810</v>
      </c>
      <c r="G124" s="33">
        <v>21698598</v>
      </c>
      <c r="H124" s="33">
        <v>109371429</v>
      </c>
      <c r="I124" s="33">
        <v>36081728</v>
      </c>
      <c r="J124" s="33">
        <v>44396822</v>
      </c>
      <c r="K124" s="33">
        <v>32360252</v>
      </c>
      <c r="L124" s="33">
        <v>30651009</v>
      </c>
      <c r="M124" s="33">
        <v>46340883</v>
      </c>
      <c r="N124" s="33">
        <v>19200588</v>
      </c>
      <c r="O124" s="33">
        <v>70595516</v>
      </c>
      <c r="P124" s="33">
        <v>45471312</v>
      </c>
      <c r="Q124" s="33">
        <v>16048242</v>
      </c>
      <c r="R124" s="33">
        <v>80226421</v>
      </c>
      <c r="S124" s="33">
        <v>55449366</v>
      </c>
      <c r="T124" s="33">
        <v>52434808</v>
      </c>
      <c r="U124" s="33">
        <v>0</v>
      </c>
      <c r="V124" s="33">
        <v>0</v>
      </c>
      <c r="W124" s="33">
        <v>0</v>
      </c>
      <c r="X124" s="33">
        <f t="shared" si="15"/>
        <v>2201400014</v>
      </c>
      <c r="Y124" s="33">
        <v>0</v>
      </c>
      <c r="Z124" s="33">
        <f t="shared" si="16"/>
        <v>2201400014</v>
      </c>
    </row>
    <row r="125" spans="2:26" ht="26.25" customHeight="1">
      <c r="B125" s="32" t="s">
        <v>103</v>
      </c>
      <c r="C125" s="31">
        <v>379335042</v>
      </c>
      <c r="D125" s="31">
        <v>44335394</v>
      </c>
      <c r="E125" s="31">
        <v>-1934794</v>
      </c>
      <c r="F125" s="31">
        <v>18669624</v>
      </c>
      <c r="G125" s="31">
        <v>4840081</v>
      </c>
      <c r="H125" s="31">
        <v>13459901</v>
      </c>
      <c r="I125" s="31">
        <v>896493</v>
      </c>
      <c r="J125" s="31">
        <v>8121146</v>
      </c>
      <c r="K125" s="31">
        <v>3726225</v>
      </c>
      <c r="L125" s="31">
        <v>4322310</v>
      </c>
      <c r="M125" s="31">
        <v>-10857062</v>
      </c>
      <c r="N125" s="31">
        <v>6402655</v>
      </c>
      <c r="O125" s="31">
        <v>12202426</v>
      </c>
      <c r="P125" s="31">
        <v>9380037</v>
      </c>
      <c r="Q125" s="31">
        <v>9590494</v>
      </c>
      <c r="R125" s="31">
        <v>13400764</v>
      </c>
      <c r="S125" s="31">
        <v>15539805</v>
      </c>
      <c r="T125" s="31">
        <v>12741855</v>
      </c>
      <c r="U125" s="31">
        <v>-2130985393</v>
      </c>
      <c r="V125" s="31">
        <v>-18473855</v>
      </c>
      <c r="W125" s="31">
        <v>33613759</v>
      </c>
      <c r="X125" s="31">
        <f t="shared" si="15"/>
        <v>-1571673093</v>
      </c>
      <c r="Y125" s="31">
        <v>0</v>
      </c>
      <c r="Z125" s="31">
        <f t="shared" si="16"/>
        <v>-1571673093</v>
      </c>
    </row>
    <row r="126" spans="2:26" ht="26.25" customHeight="1">
      <c r="B126" s="30" t="s">
        <v>108</v>
      </c>
      <c r="C126" s="29">
        <f t="shared" ref="C126:W126" si="19">+C112 +C116 +C119 +C124</f>
        <v>696614484</v>
      </c>
      <c r="D126" s="29">
        <f t="shared" si="19"/>
        <v>1769403886</v>
      </c>
      <c r="E126" s="29">
        <f t="shared" si="19"/>
        <v>617725464</v>
      </c>
      <c r="F126" s="29">
        <f t="shared" si="19"/>
        <v>986031045</v>
      </c>
      <c r="G126" s="29">
        <f t="shared" si="19"/>
        <v>314507527</v>
      </c>
      <c r="H126" s="29">
        <f t="shared" si="19"/>
        <v>425982158</v>
      </c>
      <c r="I126" s="29">
        <f t="shared" si="19"/>
        <v>119346627</v>
      </c>
      <c r="J126" s="29">
        <f t="shared" si="19"/>
        <v>174361836</v>
      </c>
      <c r="K126" s="29">
        <f t="shared" si="19"/>
        <v>117735259</v>
      </c>
      <c r="L126" s="29">
        <f t="shared" si="19"/>
        <v>97293887</v>
      </c>
      <c r="M126" s="29">
        <f t="shared" si="19"/>
        <v>341294623</v>
      </c>
      <c r="N126" s="29">
        <f t="shared" si="19"/>
        <v>77690588</v>
      </c>
      <c r="O126" s="29">
        <f t="shared" si="19"/>
        <v>160922844</v>
      </c>
      <c r="P126" s="29">
        <f t="shared" si="19"/>
        <v>146437814</v>
      </c>
      <c r="Q126" s="29">
        <f t="shared" si="19"/>
        <v>224165474</v>
      </c>
      <c r="R126" s="29">
        <f t="shared" si="19"/>
        <v>237004251</v>
      </c>
      <c r="S126" s="29">
        <f t="shared" si="19"/>
        <v>215166074</v>
      </c>
      <c r="T126" s="29">
        <f t="shared" si="19"/>
        <v>235377221</v>
      </c>
      <c r="U126" s="29">
        <f t="shared" si="19"/>
        <v>0</v>
      </c>
      <c r="V126" s="29">
        <f t="shared" si="19"/>
        <v>0</v>
      </c>
      <c r="W126" s="29">
        <f t="shared" si="19"/>
        <v>0</v>
      </c>
      <c r="X126" s="29">
        <f>+C126+D126+E126+F126+G126+H126+I126+J126+K126+L126+M126+N126+O126+P126+Q126+R126+S126+T126+U126+V126+W126</f>
        <v>6957061062</v>
      </c>
      <c r="Y126" s="29">
        <f>+Y112 +Y116 +Y119 +Y124</f>
        <v>0</v>
      </c>
      <c r="Z126" s="29">
        <f t="shared" si="16"/>
        <v>6957061062</v>
      </c>
    </row>
    <row r="127" spans="2:26" ht="26.25" customHeight="1">
      <c r="B127" s="9" t="s">
        <v>110</v>
      </c>
      <c r="C127" s="28">
        <f t="shared" ref="C127:W127" si="20">+C110 +C126</f>
        <v>702221284</v>
      </c>
      <c r="D127" s="28">
        <f t="shared" si="20"/>
        <v>2279291150</v>
      </c>
      <c r="E127" s="28">
        <f t="shared" si="20"/>
        <v>660757858</v>
      </c>
      <c r="F127" s="28">
        <f t="shared" si="20"/>
        <v>1031636489</v>
      </c>
      <c r="G127" s="28">
        <f t="shared" si="20"/>
        <v>321332392</v>
      </c>
      <c r="H127" s="28">
        <f t="shared" si="20"/>
        <v>697984144</v>
      </c>
      <c r="I127" s="28">
        <f t="shared" si="20"/>
        <v>130687121</v>
      </c>
      <c r="J127" s="28">
        <f t="shared" si="20"/>
        <v>195697701</v>
      </c>
      <c r="K127" s="28">
        <f t="shared" si="20"/>
        <v>132464448</v>
      </c>
      <c r="L127" s="28">
        <f t="shared" si="20"/>
        <v>110786425</v>
      </c>
      <c r="M127" s="28">
        <f t="shared" si="20"/>
        <v>365459910</v>
      </c>
      <c r="N127" s="28">
        <f t="shared" si="20"/>
        <v>90867444</v>
      </c>
      <c r="O127" s="28">
        <f t="shared" si="20"/>
        <v>191339929</v>
      </c>
      <c r="P127" s="28">
        <f t="shared" si="20"/>
        <v>165995418</v>
      </c>
      <c r="Q127" s="28">
        <f t="shared" si="20"/>
        <v>240796489</v>
      </c>
      <c r="R127" s="28">
        <f t="shared" si="20"/>
        <v>279146992</v>
      </c>
      <c r="S127" s="28">
        <f t="shared" si="20"/>
        <v>278628515</v>
      </c>
      <c r="T127" s="28">
        <f t="shared" si="20"/>
        <v>305678604</v>
      </c>
      <c r="U127" s="28">
        <f t="shared" si="20"/>
        <v>0</v>
      </c>
      <c r="V127" s="28">
        <f t="shared" si="20"/>
        <v>0</v>
      </c>
      <c r="W127" s="28">
        <f t="shared" si="20"/>
        <v>0</v>
      </c>
      <c r="X127" s="28">
        <f>+C127+D127+E127+F127+G127+H127+I127+J127+K127+L127+M127+N127+O127+P127+Q127+R127+S127+T127+U127+V127+W127</f>
        <v>8180772313</v>
      </c>
      <c r="Y127" s="28">
        <f>+Y110 +Y126</f>
        <v>2561929</v>
      </c>
      <c r="Z127" s="28">
        <f t="shared" si="16"/>
        <v>8178210384</v>
      </c>
    </row>
  </sheetData>
  <mergeCells count="2">
    <mergeCell ref="B3:Z3"/>
    <mergeCell ref="B5:Z5"/>
  </mergeCells>
  <phoneticPr fontId="2"/>
  <pageMargins left="0.5" right="0.28999999999999998" top="0.75" bottom="0.75" header="0.3" footer="0.3"/>
  <pageSetup paperSize="8" scale="34" fitToHeight="0" orientation="landscape" r:id="rId1"/>
  <headerFooter>
    <oddHeader>&amp;L社会福祉法人　函館共愛会</oddHeader>
    <oddFooter>&amp;C&amp;P</oddFooter>
  </headerFooter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E17F5-4086-417F-826F-930839DE9969}">
  <sheetPr>
    <pageSetUpPr fitToPage="1"/>
  </sheetPr>
  <dimension ref="B2:F127"/>
  <sheetViews>
    <sheetView showGridLines="0" tabSelected="1" view="pageBreakPreview" zoomScale="60" zoomScaleNormal="100" workbookViewId="0">
      <selection activeCell="C8" sqref="C8:F127"/>
    </sheetView>
  </sheetViews>
  <sheetFormatPr defaultRowHeight="18.75"/>
  <cols>
    <col min="1" max="1" width="2.875" customWidth="1"/>
    <col min="2" max="2" width="44.375" customWidth="1"/>
    <col min="3" max="6" width="20.75" customWidth="1"/>
  </cols>
  <sheetData>
    <row r="2" spans="2:6" ht="21">
      <c r="B2" s="7"/>
      <c r="C2" s="7"/>
      <c r="D2" s="1"/>
      <c r="E2" s="3"/>
      <c r="F2" s="3" t="s">
        <v>159</v>
      </c>
    </row>
    <row r="3" spans="2:6" ht="21">
      <c r="B3" s="46" t="s">
        <v>161</v>
      </c>
      <c r="C3" s="46"/>
      <c r="D3" s="46"/>
      <c r="E3" s="46"/>
      <c r="F3" s="46"/>
    </row>
    <row r="4" spans="2:6">
      <c r="B4" s="4"/>
      <c r="C4" s="4"/>
      <c r="D4" s="4"/>
      <c r="E4" s="1"/>
      <c r="F4" s="1"/>
    </row>
    <row r="5" spans="2:6" ht="21">
      <c r="B5" s="47" t="s">
        <v>2</v>
      </c>
      <c r="C5" s="47"/>
      <c r="D5" s="47"/>
      <c r="E5" s="47"/>
      <c r="F5" s="47"/>
    </row>
    <row r="6" spans="2:6">
      <c r="B6" s="5"/>
      <c r="C6" s="5"/>
      <c r="D6" s="1"/>
      <c r="E6" s="1"/>
      <c r="F6" s="5" t="s">
        <v>3</v>
      </c>
    </row>
    <row r="7" spans="2:6">
      <c r="B7" s="41" t="s">
        <v>125</v>
      </c>
      <c r="C7" s="41" t="s">
        <v>160</v>
      </c>
      <c r="D7" s="41" t="s">
        <v>136</v>
      </c>
      <c r="E7" s="41" t="s">
        <v>135</v>
      </c>
      <c r="F7" s="41" t="s">
        <v>134</v>
      </c>
    </row>
    <row r="8" spans="2:6">
      <c r="B8" s="9" t="s">
        <v>118</v>
      </c>
      <c r="C8" s="59"/>
      <c r="D8" s="59"/>
      <c r="E8" s="59"/>
      <c r="F8" s="59"/>
    </row>
    <row r="9" spans="2:6">
      <c r="B9" s="30" t="s">
        <v>9</v>
      </c>
      <c r="C9" s="60">
        <f>+C10+C11+C12+C13+C14+C15+C16+C17+C18+C19+C20+C21+C22+C23+C24+C25+C26+C27+C28+C29+C30+C31+C32+C33+C34-ABS(C35)+C36</f>
        <v>38357193</v>
      </c>
      <c r="D9" s="60">
        <f>+C9</f>
        <v>38357193</v>
      </c>
      <c r="E9" s="60">
        <f>+E10+E11+E12+E13+E14+E15+E16+E17+E18+E19+E20+E21+E22+E23+E24+E25+E26+E27+E28+E29+E30+E31+E32+E33+E34-ABS(E35)+E36</f>
        <v>0</v>
      </c>
      <c r="F9" s="60">
        <f t="shared" ref="F9:F40" si="0">D9-ABS(E9)</f>
        <v>38357193</v>
      </c>
    </row>
    <row r="10" spans="2:6">
      <c r="B10" s="36" t="s">
        <v>11</v>
      </c>
      <c r="C10" s="61">
        <v>34079658</v>
      </c>
      <c r="D10" s="61">
        <f t="shared" ref="D10:D41" si="1">(+C10)+0</f>
        <v>34079658</v>
      </c>
      <c r="E10" s="61">
        <v>0</v>
      </c>
      <c r="F10" s="61">
        <f t="shared" si="0"/>
        <v>34079658</v>
      </c>
    </row>
    <row r="11" spans="2:6">
      <c r="B11" s="34" t="s">
        <v>13</v>
      </c>
      <c r="C11" s="62">
        <v>0</v>
      </c>
      <c r="D11" s="62">
        <f t="shared" si="1"/>
        <v>0</v>
      </c>
      <c r="E11" s="62">
        <v>0</v>
      </c>
      <c r="F11" s="62">
        <f t="shared" si="0"/>
        <v>0</v>
      </c>
    </row>
    <row r="12" spans="2:6">
      <c r="B12" s="34" t="s">
        <v>15</v>
      </c>
      <c r="C12" s="62">
        <v>4277535</v>
      </c>
      <c r="D12" s="62">
        <f t="shared" si="1"/>
        <v>4277535</v>
      </c>
      <c r="E12" s="62">
        <v>0</v>
      </c>
      <c r="F12" s="62">
        <f t="shared" si="0"/>
        <v>4277535</v>
      </c>
    </row>
    <row r="13" spans="2:6">
      <c r="B13" s="34" t="s">
        <v>17</v>
      </c>
      <c r="C13" s="62">
        <v>0</v>
      </c>
      <c r="D13" s="62">
        <f t="shared" si="1"/>
        <v>0</v>
      </c>
      <c r="E13" s="62">
        <v>0</v>
      </c>
      <c r="F13" s="62">
        <f t="shared" si="0"/>
        <v>0</v>
      </c>
    </row>
    <row r="14" spans="2:6">
      <c r="B14" s="34" t="s">
        <v>19</v>
      </c>
      <c r="C14" s="62">
        <v>0</v>
      </c>
      <c r="D14" s="62">
        <f t="shared" si="1"/>
        <v>0</v>
      </c>
      <c r="E14" s="62">
        <v>0</v>
      </c>
      <c r="F14" s="62">
        <f t="shared" si="0"/>
        <v>0</v>
      </c>
    </row>
    <row r="15" spans="2:6">
      <c r="B15" s="34" t="s">
        <v>21</v>
      </c>
      <c r="C15" s="62">
        <v>0</v>
      </c>
      <c r="D15" s="62">
        <f t="shared" si="1"/>
        <v>0</v>
      </c>
      <c r="E15" s="62">
        <v>0</v>
      </c>
      <c r="F15" s="62">
        <f t="shared" si="0"/>
        <v>0</v>
      </c>
    </row>
    <row r="16" spans="2:6">
      <c r="B16" s="34" t="s">
        <v>23</v>
      </c>
      <c r="C16" s="62">
        <v>0</v>
      </c>
      <c r="D16" s="62">
        <f t="shared" si="1"/>
        <v>0</v>
      </c>
      <c r="E16" s="62">
        <v>0</v>
      </c>
      <c r="F16" s="62">
        <f t="shared" si="0"/>
        <v>0</v>
      </c>
    </row>
    <row r="17" spans="2:6">
      <c r="B17" s="34" t="s">
        <v>25</v>
      </c>
      <c r="C17" s="62">
        <v>0</v>
      </c>
      <c r="D17" s="62">
        <f t="shared" si="1"/>
        <v>0</v>
      </c>
      <c r="E17" s="62">
        <v>0</v>
      </c>
      <c r="F17" s="62">
        <f t="shared" si="0"/>
        <v>0</v>
      </c>
    </row>
    <row r="18" spans="2:6">
      <c r="B18" s="34" t="s">
        <v>27</v>
      </c>
      <c r="C18" s="62">
        <v>0</v>
      </c>
      <c r="D18" s="62">
        <f t="shared" si="1"/>
        <v>0</v>
      </c>
      <c r="E18" s="62">
        <v>0</v>
      </c>
      <c r="F18" s="62">
        <f t="shared" si="0"/>
        <v>0</v>
      </c>
    </row>
    <row r="19" spans="2:6">
      <c r="B19" s="34" t="s">
        <v>29</v>
      </c>
      <c r="C19" s="62">
        <v>0</v>
      </c>
      <c r="D19" s="62">
        <f t="shared" si="1"/>
        <v>0</v>
      </c>
      <c r="E19" s="62">
        <v>0</v>
      </c>
      <c r="F19" s="62">
        <f t="shared" si="0"/>
        <v>0</v>
      </c>
    </row>
    <row r="20" spans="2:6">
      <c r="B20" s="34" t="s">
        <v>31</v>
      </c>
      <c r="C20" s="62">
        <v>0</v>
      </c>
      <c r="D20" s="62">
        <f t="shared" si="1"/>
        <v>0</v>
      </c>
      <c r="E20" s="62">
        <v>0</v>
      </c>
      <c r="F20" s="62">
        <f t="shared" si="0"/>
        <v>0</v>
      </c>
    </row>
    <row r="21" spans="2:6">
      <c r="B21" s="34" t="s">
        <v>33</v>
      </c>
      <c r="C21" s="62">
        <v>0</v>
      </c>
      <c r="D21" s="62">
        <f t="shared" si="1"/>
        <v>0</v>
      </c>
      <c r="E21" s="62">
        <v>0</v>
      </c>
      <c r="F21" s="62">
        <f t="shared" si="0"/>
        <v>0</v>
      </c>
    </row>
    <row r="22" spans="2:6">
      <c r="B22" s="34" t="s">
        <v>35</v>
      </c>
      <c r="C22" s="62">
        <v>0</v>
      </c>
      <c r="D22" s="62">
        <f t="shared" si="1"/>
        <v>0</v>
      </c>
      <c r="E22" s="62">
        <v>0</v>
      </c>
      <c r="F22" s="62">
        <f t="shared" si="0"/>
        <v>0</v>
      </c>
    </row>
    <row r="23" spans="2:6">
      <c r="B23" s="34" t="s">
        <v>37</v>
      </c>
      <c r="C23" s="62">
        <v>0</v>
      </c>
      <c r="D23" s="62">
        <f t="shared" si="1"/>
        <v>0</v>
      </c>
      <c r="E23" s="62">
        <v>0</v>
      </c>
      <c r="F23" s="62">
        <f t="shared" si="0"/>
        <v>0</v>
      </c>
    </row>
    <row r="24" spans="2:6">
      <c r="B24" s="34" t="s">
        <v>39</v>
      </c>
      <c r="C24" s="62">
        <v>0</v>
      </c>
      <c r="D24" s="62">
        <f t="shared" si="1"/>
        <v>0</v>
      </c>
      <c r="E24" s="62">
        <v>0</v>
      </c>
      <c r="F24" s="62">
        <f t="shared" si="0"/>
        <v>0</v>
      </c>
    </row>
    <row r="25" spans="2:6">
      <c r="B25" s="34" t="s">
        <v>41</v>
      </c>
      <c r="C25" s="62">
        <v>0</v>
      </c>
      <c r="D25" s="62">
        <f t="shared" si="1"/>
        <v>0</v>
      </c>
      <c r="E25" s="62">
        <v>0</v>
      </c>
      <c r="F25" s="62">
        <f t="shared" si="0"/>
        <v>0</v>
      </c>
    </row>
    <row r="26" spans="2:6">
      <c r="B26" s="34" t="s">
        <v>43</v>
      </c>
      <c r="C26" s="62">
        <v>0</v>
      </c>
      <c r="D26" s="62">
        <f t="shared" si="1"/>
        <v>0</v>
      </c>
      <c r="E26" s="62">
        <v>0</v>
      </c>
      <c r="F26" s="62">
        <f t="shared" si="0"/>
        <v>0</v>
      </c>
    </row>
    <row r="27" spans="2:6">
      <c r="B27" s="34" t="s">
        <v>45</v>
      </c>
      <c r="C27" s="62">
        <v>0</v>
      </c>
      <c r="D27" s="62">
        <f t="shared" si="1"/>
        <v>0</v>
      </c>
      <c r="E27" s="62">
        <v>0</v>
      </c>
      <c r="F27" s="62">
        <f t="shared" si="0"/>
        <v>0</v>
      </c>
    </row>
    <row r="28" spans="2:6">
      <c r="B28" s="34" t="s">
        <v>117</v>
      </c>
      <c r="C28" s="62">
        <v>0</v>
      </c>
      <c r="D28" s="62">
        <f t="shared" si="1"/>
        <v>0</v>
      </c>
      <c r="E28" s="62">
        <v>0</v>
      </c>
      <c r="F28" s="62">
        <f t="shared" si="0"/>
        <v>0</v>
      </c>
    </row>
    <row r="29" spans="2:6">
      <c r="B29" s="34" t="s">
        <v>133</v>
      </c>
      <c r="C29" s="62">
        <v>0</v>
      </c>
      <c r="D29" s="62">
        <f t="shared" si="1"/>
        <v>0</v>
      </c>
      <c r="E29" s="62">
        <v>0</v>
      </c>
      <c r="F29" s="62">
        <f t="shared" si="0"/>
        <v>0</v>
      </c>
    </row>
    <row r="30" spans="2:6">
      <c r="B30" s="34" t="s">
        <v>47</v>
      </c>
      <c r="C30" s="62">
        <v>0</v>
      </c>
      <c r="D30" s="62">
        <f t="shared" si="1"/>
        <v>0</v>
      </c>
      <c r="E30" s="62">
        <v>0</v>
      </c>
      <c r="F30" s="62">
        <f t="shared" si="0"/>
        <v>0</v>
      </c>
    </row>
    <row r="31" spans="2:6">
      <c r="B31" s="34" t="s">
        <v>116</v>
      </c>
      <c r="C31" s="62">
        <v>0</v>
      </c>
      <c r="D31" s="62">
        <f t="shared" si="1"/>
        <v>0</v>
      </c>
      <c r="E31" s="62">
        <v>0</v>
      </c>
      <c r="F31" s="62">
        <f t="shared" si="0"/>
        <v>0</v>
      </c>
    </row>
    <row r="32" spans="2:6">
      <c r="B32" s="34" t="s">
        <v>132</v>
      </c>
      <c r="C32" s="62">
        <v>0</v>
      </c>
      <c r="D32" s="62">
        <f t="shared" si="1"/>
        <v>0</v>
      </c>
      <c r="E32" s="62">
        <v>0</v>
      </c>
      <c r="F32" s="62">
        <f t="shared" si="0"/>
        <v>0</v>
      </c>
    </row>
    <row r="33" spans="2:6">
      <c r="B33" s="34" t="s">
        <v>49</v>
      </c>
      <c r="C33" s="62">
        <v>0</v>
      </c>
      <c r="D33" s="62">
        <f t="shared" si="1"/>
        <v>0</v>
      </c>
      <c r="E33" s="62">
        <v>0</v>
      </c>
      <c r="F33" s="62">
        <f t="shared" si="0"/>
        <v>0</v>
      </c>
    </row>
    <row r="34" spans="2:6">
      <c r="B34" s="34" t="s">
        <v>51</v>
      </c>
      <c r="C34" s="62">
        <v>0</v>
      </c>
      <c r="D34" s="62">
        <f t="shared" si="1"/>
        <v>0</v>
      </c>
      <c r="E34" s="62">
        <v>0</v>
      </c>
      <c r="F34" s="62">
        <f t="shared" si="0"/>
        <v>0</v>
      </c>
    </row>
    <row r="35" spans="2:6">
      <c r="B35" s="34" t="s">
        <v>53</v>
      </c>
      <c r="C35" s="62">
        <v>0</v>
      </c>
      <c r="D35" s="62">
        <f t="shared" si="1"/>
        <v>0</v>
      </c>
      <c r="E35" s="62">
        <v>0</v>
      </c>
      <c r="F35" s="62">
        <f t="shared" si="0"/>
        <v>0</v>
      </c>
    </row>
    <row r="36" spans="2:6">
      <c r="B36" s="34" t="s">
        <v>54</v>
      </c>
      <c r="C36" s="62">
        <v>0</v>
      </c>
      <c r="D36" s="62">
        <f t="shared" si="1"/>
        <v>0</v>
      </c>
      <c r="E36" s="62">
        <v>0</v>
      </c>
      <c r="F36" s="62">
        <f t="shared" si="0"/>
        <v>0</v>
      </c>
    </row>
    <row r="37" spans="2:6">
      <c r="B37" s="30" t="s">
        <v>55</v>
      </c>
      <c r="C37" s="60">
        <f>(+C38 +C44)+0</f>
        <v>237675408</v>
      </c>
      <c r="D37" s="60">
        <f t="shared" si="1"/>
        <v>237675408</v>
      </c>
      <c r="E37" s="60">
        <f>(+E38 +E44)+0</f>
        <v>0</v>
      </c>
      <c r="F37" s="60">
        <f t="shared" si="0"/>
        <v>237675408</v>
      </c>
    </row>
    <row r="38" spans="2:6">
      <c r="B38" s="30" t="s">
        <v>57</v>
      </c>
      <c r="C38" s="60">
        <f>(+C39+C40+C41+C42+C43)+0</f>
        <v>0</v>
      </c>
      <c r="D38" s="60">
        <f t="shared" si="1"/>
        <v>0</v>
      </c>
      <c r="E38" s="60">
        <f>(+E39+E40+E41+E42+E43)+0</f>
        <v>0</v>
      </c>
      <c r="F38" s="60">
        <f t="shared" si="0"/>
        <v>0</v>
      </c>
    </row>
    <row r="39" spans="2:6">
      <c r="B39" s="36" t="s">
        <v>59</v>
      </c>
      <c r="C39" s="61">
        <v>0</v>
      </c>
      <c r="D39" s="61">
        <f t="shared" si="1"/>
        <v>0</v>
      </c>
      <c r="E39" s="61">
        <v>0</v>
      </c>
      <c r="F39" s="61">
        <f t="shared" si="0"/>
        <v>0</v>
      </c>
    </row>
    <row r="40" spans="2:6">
      <c r="B40" s="34" t="s">
        <v>61</v>
      </c>
      <c r="C40" s="62">
        <v>0</v>
      </c>
      <c r="D40" s="62">
        <f t="shared" si="1"/>
        <v>0</v>
      </c>
      <c r="E40" s="62">
        <v>0</v>
      </c>
      <c r="F40" s="62">
        <f t="shared" si="0"/>
        <v>0</v>
      </c>
    </row>
    <row r="41" spans="2:6">
      <c r="B41" s="34" t="s">
        <v>63</v>
      </c>
      <c r="C41" s="62">
        <v>0</v>
      </c>
      <c r="D41" s="62">
        <f t="shared" si="1"/>
        <v>0</v>
      </c>
      <c r="E41" s="62">
        <v>0</v>
      </c>
      <c r="F41" s="62">
        <f t="shared" ref="F41:F72" si="2">D41-ABS(E41)</f>
        <v>0</v>
      </c>
    </row>
    <row r="42" spans="2:6">
      <c r="B42" s="34" t="s">
        <v>65</v>
      </c>
      <c r="C42" s="62">
        <v>0</v>
      </c>
      <c r="D42" s="62">
        <f t="shared" ref="D42:D73" si="3">(+C42)+0</f>
        <v>0</v>
      </c>
      <c r="E42" s="62">
        <v>0</v>
      </c>
      <c r="F42" s="62">
        <f t="shared" si="2"/>
        <v>0</v>
      </c>
    </row>
    <row r="43" spans="2:6">
      <c r="B43" s="34" t="s">
        <v>67</v>
      </c>
      <c r="C43" s="62">
        <v>0</v>
      </c>
      <c r="D43" s="62">
        <f t="shared" si="3"/>
        <v>0</v>
      </c>
      <c r="E43" s="62">
        <v>0</v>
      </c>
      <c r="F43" s="62">
        <f t="shared" si="2"/>
        <v>0</v>
      </c>
    </row>
    <row r="44" spans="2:6">
      <c r="B44" s="30" t="s">
        <v>69</v>
      </c>
      <c r="C44" s="60">
        <f>(+C45+C46+C47+C48+C49+C50+C51+C52+C53+C54+C55+C56+C57+C58+C59+C60+C61+C62+C63+C64+C65+C66+C67+C68-ABS(C69))+0</f>
        <v>237675408</v>
      </c>
      <c r="D44" s="60">
        <f t="shared" si="3"/>
        <v>237675408</v>
      </c>
      <c r="E44" s="60">
        <f>(+E45+E46+E47+E48+E49+E50+E51+E52+E53+E54+E55+E56+E57+E58+E59+E60+E61+E62+E63+E64+E65+E66+E67+E68-ABS(E69))+0</f>
        <v>0</v>
      </c>
      <c r="F44" s="60">
        <f t="shared" si="2"/>
        <v>237675408</v>
      </c>
    </row>
    <row r="45" spans="2:6">
      <c r="B45" s="36" t="s">
        <v>59</v>
      </c>
      <c r="C45" s="61">
        <v>237465408</v>
      </c>
      <c r="D45" s="61">
        <f t="shared" si="3"/>
        <v>237465408</v>
      </c>
      <c r="E45" s="61">
        <v>0</v>
      </c>
      <c r="F45" s="61">
        <f t="shared" si="2"/>
        <v>237465408</v>
      </c>
    </row>
    <row r="46" spans="2:6">
      <c r="B46" s="34" t="s">
        <v>61</v>
      </c>
      <c r="C46" s="62">
        <v>0</v>
      </c>
      <c r="D46" s="62">
        <f t="shared" si="3"/>
        <v>0</v>
      </c>
      <c r="E46" s="62">
        <v>0</v>
      </c>
      <c r="F46" s="62">
        <f t="shared" si="2"/>
        <v>0</v>
      </c>
    </row>
    <row r="47" spans="2:6">
      <c r="B47" s="34" t="s">
        <v>73</v>
      </c>
      <c r="C47" s="62">
        <v>0</v>
      </c>
      <c r="D47" s="62">
        <f t="shared" si="3"/>
        <v>0</v>
      </c>
      <c r="E47" s="62">
        <v>0</v>
      </c>
      <c r="F47" s="62">
        <f t="shared" si="2"/>
        <v>0</v>
      </c>
    </row>
    <row r="48" spans="2:6">
      <c r="B48" s="34" t="s">
        <v>75</v>
      </c>
      <c r="C48" s="62">
        <v>0</v>
      </c>
      <c r="D48" s="62">
        <f t="shared" si="3"/>
        <v>0</v>
      </c>
      <c r="E48" s="62">
        <v>0</v>
      </c>
      <c r="F48" s="62">
        <f t="shared" si="2"/>
        <v>0</v>
      </c>
    </row>
    <row r="49" spans="2:6">
      <c r="B49" s="34" t="s">
        <v>77</v>
      </c>
      <c r="C49" s="62">
        <v>0</v>
      </c>
      <c r="D49" s="62">
        <f t="shared" si="3"/>
        <v>0</v>
      </c>
      <c r="E49" s="62">
        <v>0</v>
      </c>
      <c r="F49" s="62">
        <f t="shared" si="2"/>
        <v>0</v>
      </c>
    </row>
    <row r="50" spans="2:6">
      <c r="B50" s="34" t="s">
        <v>79</v>
      </c>
      <c r="C50" s="62">
        <v>0</v>
      </c>
      <c r="D50" s="62">
        <f t="shared" si="3"/>
        <v>0</v>
      </c>
      <c r="E50" s="62">
        <v>0</v>
      </c>
      <c r="F50" s="62">
        <f t="shared" si="2"/>
        <v>0</v>
      </c>
    </row>
    <row r="51" spans="2:6">
      <c r="B51" s="34" t="s">
        <v>81</v>
      </c>
      <c r="C51" s="62">
        <v>0</v>
      </c>
      <c r="D51" s="62">
        <f t="shared" si="3"/>
        <v>0</v>
      </c>
      <c r="E51" s="62">
        <v>0</v>
      </c>
      <c r="F51" s="62">
        <f t="shared" si="2"/>
        <v>0</v>
      </c>
    </row>
    <row r="52" spans="2:6">
      <c r="B52" s="34" t="s">
        <v>83</v>
      </c>
      <c r="C52" s="62">
        <v>0</v>
      </c>
      <c r="D52" s="62">
        <f t="shared" si="3"/>
        <v>0</v>
      </c>
      <c r="E52" s="62">
        <v>0</v>
      </c>
      <c r="F52" s="62">
        <f t="shared" si="2"/>
        <v>0</v>
      </c>
    </row>
    <row r="53" spans="2:6">
      <c r="B53" s="34" t="s">
        <v>85</v>
      </c>
      <c r="C53" s="62">
        <v>0</v>
      </c>
      <c r="D53" s="62">
        <f t="shared" si="3"/>
        <v>0</v>
      </c>
      <c r="E53" s="62">
        <v>0</v>
      </c>
      <c r="F53" s="62">
        <f t="shared" si="2"/>
        <v>0</v>
      </c>
    </row>
    <row r="54" spans="2:6">
      <c r="B54" s="34" t="s">
        <v>87</v>
      </c>
      <c r="C54" s="62">
        <v>210000</v>
      </c>
      <c r="D54" s="62">
        <f t="shared" si="3"/>
        <v>210000</v>
      </c>
      <c r="E54" s="62">
        <v>0</v>
      </c>
      <c r="F54" s="62">
        <f t="shared" si="2"/>
        <v>210000</v>
      </c>
    </row>
    <row r="55" spans="2:6">
      <c r="B55" s="34" t="s">
        <v>89</v>
      </c>
      <c r="C55" s="62">
        <v>0</v>
      </c>
      <c r="D55" s="62">
        <f t="shared" si="3"/>
        <v>0</v>
      </c>
      <c r="E55" s="62">
        <v>0</v>
      </c>
      <c r="F55" s="62">
        <f t="shared" si="2"/>
        <v>0</v>
      </c>
    </row>
    <row r="56" spans="2:6">
      <c r="B56" s="34" t="s">
        <v>67</v>
      </c>
      <c r="C56" s="62">
        <v>0</v>
      </c>
      <c r="D56" s="62">
        <f t="shared" si="3"/>
        <v>0</v>
      </c>
      <c r="E56" s="62">
        <v>0</v>
      </c>
      <c r="F56" s="62">
        <f t="shared" si="2"/>
        <v>0</v>
      </c>
    </row>
    <row r="57" spans="2:6">
      <c r="B57" s="34" t="s">
        <v>92</v>
      </c>
      <c r="C57" s="62">
        <v>0</v>
      </c>
      <c r="D57" s="62">
        <f t="shared" si="3"/>
        <v>0</v>
      </c>
      <c r="E57" s="62">
        <v>0</v>
      </c>
      <c r="F57" s="62">
        <f t="shared" si="2"/>
        <v>0</v>
      </c>
    </row>
    <row r="58" spans="2:6">
      <c r="B58" s="34" t="s">
        <v>115</v>
      </c>
      <c r="C58" s="62">
        <v>0</v>
      </c>
      <c r="D58" s="62">
        <f t="shared" si="3"/>
        <v>0</v>
      </c>
      <c r="E58" s="62">
        <v>0</v>
      </c>
      <c r="F58" s="62">
        <f t="shared" si="2"/>
        <v>0</v>
      </c>
    </row>
    <row r="59" spans="2:6">
      <c r="B59" s="34" t="s">
        <v>131</v>
      </c>
      <c r="C59" s="62">
        <v>0</v>
      </c>
      <c r="D59" s="62">
        <f t="shared" si="3"/>
        <v>0</v>
      </c>
      <c r="E59" s="62">
        <v>0</v>
      </c>
      <c r="F59" s="62">
        <f t="shared" si="2"/>
        <v>0</v>
      </c>
    </row>
    <row r="60" spans="2:6">
      <c r="B60" s="34" t="s">
        <v>94</v>
      </c>
      <c r="C60" s="62">
        <v>0</v>
      </c>
      <c r="D60" s="62">
        <f t="shared" si="3"/>
        <v>0</v>
      </c>
      <c r="E60" s="62">
        <v>0</v>
      </c>
      <c r="F60" s="62">
        <f t="shared" si="2"/>
        <v>0</v>
      </c>
    </row>
    <row r="61" spans="2:6">
      <c r="B61" s="34" t="s">
        <v>96</v>
      </c>
      <c r="C61" s="62">
        <v>0</v>
      </c>
      <c r="D61" s="62">
        <f t="shared" si="3"/>
        <v>0</v>
      </c>
      <c r="E61" s="62">
        <v>0</v>
      </c>
      <c r="F61" s="62">
        <f t="shared" si="2"/>
        <v>0</v>
      </c>
    </row>
    <row r="62" spans="2:6">
      <c r="B62" s="34" t="s">
        <v>98</v>
      </c>
      <c r="C62" s="62">
        <v>0</v>
      </c>
      <c r="D62" s="62">
        <f t="shared" si="3"/>
        <v>0</v>
      </c>
      <c r="E62" s="62">
        <v>0</v>
      </c>
      <c r="F62" s="62">
        <f t="shared" si="2"/>
        <v>0</v>
      </c>
    </row>
    <row r="63" spans="2:6">
      <c r="B63" s="34" t="s">
        <v>100</v>
      </c>
      <c r="C63" s="62">
        <v>0</v>
      </c>
      <c r="D63" s="62">
        <f t="shared" si="3"/>
        <v>0</v>
      </c>
      <c r="E63" s="62">
        <v>0</v>
      </c>
      <c r="F63" s="62">
        <f t="shared" si="2"/>
        <v>0</v>
      </c>
    </row>
    <row r="64" spans="2:6">
      <c r="B64" s="34" t="s">
        <v>102</v>
      </c>
      <c r="C64" s="62">
        <v>0</v>
      </c>
      <c r="D64" s="62">
        <f t="shared" si="3"/>
        <v>0</v>
      </c>
      <c r="E64" s="62">
        <v>0</v>
      </c>
      <c r="F64" s="62">
        <f t="shared" si="2"/>
        <v>0</v>
      </c>
    </row>
    <row r="65" spans="2:6">
      <c r="B65" s="34" t="s">
        <v>104</v>
      </c>
      <c r="C65" s="62">
        <v>0</v>
      </c>
      <c r="D65" s="62">
        <f t="shared" si="3"/>
        <v>0</v>
      </c>
      <c r="E65" s="62">
        <v>0</v>
      </c>
      <c r="F65" s="62">
        <f t="shared" si="2"/>
        <v>0</v>
      </c>
    </row>
    <row r="66" spans="2:6">
      <c r="B66" s="34" t="s">
        <v>105</v>
      </c>
      <c r="C66" s="62">
        <v>0</v>
      </c>
      <c r="D66" s="62">
        <f t="shared" si="3"/>
        <v>0</v>
      </c>
      <c r="E66" s="62">
        <v>0</v>
      </c>
      <c r="F66" s="62">
        <f t="shared" si="2"/>
        <v>0</v>
      </c>
    </row>
    <row r="67" spans="2:6">
      <c r="B67" s="34" t="s">
        <v>106</v>
      </c>
      <c r="C67" s="62">
        <v>0</v>
      </c>
      <c r="D67" s="62">
        <f t="shared" si="3"/>
        <v>0</v>
      </c>
      <c r="E67" s="62">
        <v>0</v>
      </c>
      <c r="F67" s="62">
        <f t="shared" si="2"/>
        <v>0</v>
      </c>
    </row>
    <row r="68" spans="2:6">
      <c r="B68" s="34" t="s">
        <v>107</v>
      </c>
      <c r="C68" s="62">
        <v>0</v>
      </c>
      <c r="D68" s="62">
        <f t="shared" si="3"/>
        <v>0</v>
      </c>
      <c r="E68" s="62">
        <v>0</v>
      </c>
      <c r="F68" s="62">
        <f t="shared" si="2"/>
        <v>0</v>
      </c>
    </row>
    <row r="69" spans="2:6">
      <c r="B69" s="32" t="s">
        <v>53</v>
      </c>
      <c r="C69" s="63">
        <v>0</v>
      </c>
      <c r="D69" s="63">
        <f t="shared" si="3"/>
        <v>0</v>
      </c>
      <c r="E69" s="63">
        <v>0</v>
      </c>
      <c r="F69" s="63">
        <f t="shared" si="2"/>
        <v>0</v>
      </c>
    </row>
    <row r="70" spans="2:6">
      <c r="B70" s="30" t="s">
        <v>109</v>
      </c>
      <c r="C70" s="60">
        <f>+C9 +C37</f>
        <v>276032601</v>
      </c>
      <c r="D70" s="60">
        <f>+C70</f>
        <v>276032601</v>
      </c>
      <c r="E70" s="60">
        <f>+E9 +E37</f>
        <v>0</v>
      </c>
      <c r="F70" s="60">
        <f t="shared" si="2"/>
        <v>276032601</v>
      </c>
    </row>
    <row r="71" spans="2:6">
      <c r="B71" s="9" t="s">
        <v>114</v>
      </c>
      <c r="C71" s="59"/>
      <c r="D71" s="59"/>
      <c r="E71" s="59"/>
      <c r="F71" s="59"/>
    </row>
    <row r="72" spans="2:6">
      <c r="B72" s="30" t="s">
        <v>10</v>
      </c>
      <c r="C72" s="60">
        <f>+C73+C74+C75+C76+C77+C78+C79+C80+C81+C82+C83+C84+C85+C86+C87+C88+C89+C90+C91+C92+C93+C94+C95+C96+C97</f>
        <v>11416951</v>
      </c>
      <c r="D72" s="60">
        <f>+C72</f>
        <v>11416951</v>
      </c>
      <c r="E72" s="60">
        <f>+E73+E74+E75+E76+E77+E78+E79+E80+E81+E82+E83+E84+E85+E86+E87+E88+E89+E90+E91+E92+E93+E94+E95+E96+E97</f>
        <v>0</v>
      </c>
      <c r="F72" s="60">
        <f t="shared" ref="F72:F110" si="4">D72-ABS(E72)</f>
        <v>11416951</v>
      </c>
    </row>
    <row r="73" spans="2:6">
      <c r="B73" s="36" t="s">
        <v>12</v>
      </c>
      <c r="C73" s="61">
        <v>0</v>
      </c>
      <c r="D73" s="61">
        <f t="shared" ref="D73:D109" si="5">(+C73)+0</f>
        <v>0</v>
      </c>
      <c r="E73" s="61">
        <v>0</v>
      </c>
      <c r="F73" s="61">
        <f t="shared" si="4"/>
        <v>0</v>
      </c>
    </row>
    <row r="74" spans="2:6">
      <c r="B74" s="34" t="s">
        <v>14</v>
      </c>
      <c r="C74" s="62">
        <v>8919101</v>
      </c>
      <c r="D74" s="62">
        <f t="shared" si="5"/>
        <v>8919101</v>
      </c>
      <c r="E74" s="62">
        <v>0</v>
      </c>
      <c r="F74" s="62">
        <f t="shared" si="4"/>
        <v>8919101</v>
      </c>
    </row>
    <row r="75" spans="2:6">
      <c r="B75" s="34" t="s">
        <v>16</v>
      </c>
      <c r="C75" s="62">
        <v>0</v>
      </c>
      <c r="D75" s="62">
        <f t="shared" si="5"/>
        <v>0</v>
      </c>
      <c r="E75" s="62">
        <v>0</v>
      </c>
      <c r="F75" s="62">
        <f t="shared" si="4"/>
        <v>0</v>
      </c>
    </row>
    <row r="76" spans="2:6">
      <c r="B76" s="34" t="s">
        <v>18</v>
      </c>
      <c r="C76" s="62">
        <v>0</v>
      </c>
      <c r="D76" s="62">
        <f t="shared" si="5"/>
        <v>0</v>
      </c>
      <c r="E76" s="62">
        <v>0</v>
      </c>
      <c r="F76" s="62">
        <f t="shared" si="4"/>
        <v>0</v>
      </c>
    </row>
    <row r="77" spans="2:6">
      <c r="B77" s="34" t="s">
        <v>20</v>
      </c>
      <c r="C77" s="62">
        <v>0</v>
      </c>
      <c r="D77" s="62">
        <f t="shared" si="5"/>
        <v>0</v>
      </c>
      <c r="E77" s="62">
        <v>0</v>
      </c>
      <c r="F77" s="62">
        <f t="shared" si="4"/>
        <v>0</v>
      </c>
    </row>
    <row r="78" spans="2:6">
      <c r="B78" s="34" t="s">
        <v>22</v>
      </c>
      <c r="C78" s="62">
        <v>0</v>
      </c>
      <c r="D78" s="62">
        <f t="shared" si="5"/>
        <v>0</v>
      </c>
      <c r="E78" s="62">
        <v>0</v>
      </c>
      <c r="F78" s="62">
        <f t="shared" si="4"/>
        <v>0</v>
      </c>
    </row>
    <row r="79" spans="2:6">
      <c r="B79" s="34" t="s">
        <v>24</v>
      </c>
      <c r="C79" s="62">
        <v>0</v>
      </c>
      <c r="D79" s="62">
        <f t="shared" si="5"/>
        <v>0</v>
      </c>
      <c r="E79" s="62">
        <v>0</v>
      </c>
      <c r="F79" s="62">
        <f t="shared" si="4"/>
        <v>0</v>
      </c>
    </row>
    <row r="80" spans="2:6">
      <c r="B80" s="34" t="s">
        <v>26</v>
      </c>
      <c r="C80" s="62">
        <v>0</v>
      </c>
      <c r="D80" s="62">
        <f t="shared" si="5"/>
        <v>0</v>
      </c>
      <c r="E80" s="62">
        <v>0</v>
      </c>
      <c r="F80" s="62">
        <f t="shared" si="4"/>
        <v>0</v>
      </c>
    </row>
    <row r="81" spans="2:6">
      <c r="B81" s="34" t="s">
        <v>28</v>
      </c>
      <c r="C81" s="62">
        <v>0</v>
      </c>
      <c r="D81" s="62">
        <f t="shared" si="5"/>
        <v>0</v>
      </c>
      <c r="E81" s="62">
        <v>0</v>
      </c>
      <c r="F81" s="62">
        <f t="shared" si="4"/>
        <v>0</v>
      </c>
    </row>
    <row r="82" spans="2:6">
      <c r="B82" s="34" t="s">
        <v>113</v>
      </c>
      <c r="C82" s="62">
        <v>0</v>
      </c>
      <c r="D82" s="62">
        <f t="shared" si="5"/>
        <v>0</v>
      </c>
      <c r="E82" s="62">
        <v>0</v>
      </c>
      <c r="F82" s="62">
        <f t="shared" si="4"/>
        <v>0</v>
      </c>
    </row>
    <row r="83" spans="2:6">
      <c r="B83" s="34" t="s">
        <v>130</v>
      </c>
      <c r="C83" s="62">
        <v>0</v>
      </c>
      <c r="D83" s="62">
        <f t="shared" si="5"/>
        <v>0</v>
      </c>
      <c r="E83" s="62">
        <v>0</v>
      </c>
      <c r="F83" s="62">
        <f t="shared" si="4"/>
        <v>0</v>
      </c>
    </row>
    <row r="84" spans="2:6">
      <c r="B84" s="34" t="s">
        <v>30</v>
      </c>
      <c r="C84" s="62">
        <v>0</v>
      </c>
      <c r="D84" s="62">
        <f t="shared" si="5"/>
        <v>0</v>
      </c>
      <c r="E84" s="62">
        <v>0</v>
      </c>
      <c r="F84" s="62">
        <f t="shared" si="4"/>
        <v>0</v>
      </c>
    </row>
    <row r="85" spans="2:6">
      <c r="B85" s="34" t="s">
        <v>32</v>
      </c>
      <c r="C85" s="62">
        <v>0</v>
      </c>
      <c r="D85" s="62">
        <f t="shared" si="5"/>
        <v>0</v>
      </c>
      <c r="E85" s="62">
        <v>0</v>
      </c>
      <c r="F85" s="62">
        <f t="shared" si="4"/>
        <v>0</v>
      </c>
    </row>
    <row r="86" spans="2:6">
      <c r="B86" s="34" t="s">
        <v>34</v>
      </c>
      <c r="C86" s="62">
        <v>1772310</v>
      </c>
      <c r="D86" s="62">
        <f t="shared" si="5"/>
        <v>1772310</v>
      </c>
      <c r="E86" s="62">
        <v>0</v>
      </c>
      <c r="F86" s="62">
        <f t="shared" si="4"/>
        <v>1772310</v>
      </c>
    </row>
    <row r="87" spans="2:6">
      <c r="B87" s="34" t="s">
        <v>36</v>
      </c>
      <c r="C87" s="62">
        <v>0</v>
      </c>
      <c r="D87" s="62">
        <f t="shared" si="5"/>
        <v>0</v>
      </c>
      <c r="E87" s="62">
        <v>0</v>
      </c>
      <c r="F87" s="62">
        <f t="shared" si="4"/>
        <v>0</v>
      </c>
    </row>
    <row r="88" spans="2:6">
      <c r="B88" s="34" t="s">
        <v>38</v>
      </c>
      <c r="C88" s="62">
        <v>693540</v>
      </c>
      <c r="D88" s="62">
        <f t="shared" si="5"/>
        <v>693540</v>
      </c>
      <c r="E88" s="62">
        <v>0</v>
      </c>
      <c r="F88" s="62">
        <f t="shared" si="4"/>
        <v>693540</v>
      </c>
    </row>
    <row r="89" spans="2:6">
      <c r="B89" s="34" t="s">
        <v>40</v>
      </c>
      <c r="C89" s="62">
        <v>32000</v>
      </c>
      <c r="D89" s="62">
        <f t="shared" si="5"/>
        <v>32000</v>
      </c>
      <c r="E89" s="62">
        <v>0</v>
      </c>
      <c r="F89" s="62">
        <f t="shared" si="4"/>
        <v>32000</v>
      </c>
    </row>
    <row r="90" spans="2:6">
      <c r="B90" s="34" t="s">
        <v>112</v>
      </c>
      <c r="C90" s="62">
        <v>0</v>
      </c>
      <c r="D90" s="62">
        <f t="shared" si="5"/>
        <v>0</v>
      </c>
      <c r="E90" s="62">
        <v>0</v>
      </c>
      <c r="F90" s="62">
        <f t="shared" si="4"/>
        <v>0</v>
      </c>
    </row>
    <row r="91" spans="2:6">
      <c r="B91" s="34" t="s">
        <v>129</v>
      </c>
      <c r="C91" s="62">
        <v>0</v>
      </c>
      <c r="D91" s="62">
        <f t="shared" si="5"/>
        <v>0</v>
      </c>
      <c r="E91" s="62">
        <v>0</v>
      </c>
      <c r="F91" s="62">
        <f t="shared" si="4"/>
        <v>0</v>
      </c>
    </row>
    <row r="92" spans="2:6">
      <c r="B92" s="34" t="s">
        <v>42</v>
      </c>
      <c r="C92" s="62">
        <v>0</v>
      </c>
      <c r="D92" s="62">
        <f t="shared" si="5"/>
        <v>0</v>
      </c>
      <c r="E92" s="62">
        <v>0</v>
      </c>
      <c r="F92" s="62">
        <f t="shared" si="4"/>
        <v>0</v>
      </c>
    </row>
    <row r="93" spans="2:6">
      <c r="B93" s="34" t="s">
        <v>44</v>
      </c>
      <c r="C93" s="62">
        <v>0</v>
      </c>
      <c r="D93" s="62">
        <f t="shared" si="5"/>
        <v>0</v>
      </c>
      <c r="E93" s="62">
        <v>0</v>
      </c>
      <c r="F93" s="62">
        <f t="shared" si="4"/>
        <v>0</v>
      </c>
    </row>
    <row r="94" spans="2:6">
      <c r="B94" s="34" t="s">
        <v>46</v>
      </c>
      <c r="C94" s="62">
        <v>0</v>
      </c>
      <c r="D94" s="62">
        <f t="shared" si="5"/>
        <v>0</v>
      </c>
      <c r="E94" s="62">
        <v>0</v>
      </c>
      <c r="F94" s="62">
        <f t="shared" si="4"/>
        <v>0</v>
      </c>
    </row>
    <row r="95" spans="2:6">
      <c r="B95" s="34" t="s">
        <v>48</v>
      </c>
      <c r="C95" s="62">
        <v>0</v>
      </c>
      <c r="D95" s="62">
        <f t="shared" si="5"/>
        <v>0</v>
      </c>
      <c r="E95" s="62">
        <v>0</v>
      </c>
      <c r="F95" s="62">
        <f t="shared" si="4"/>
        <v>0</v>
      </c>
    </row>
    <row r="96" spans="2:6">
      <c r="B96" s="34" t="s">
        <v>50</v>
      </c>
      <c r="C96" s="62">
        <v>0</v>
      </c>
      <c r="D96" s="62">
        <f t="shared" si="5"/>
        <v>0</v>
      </c>
      <c r="E96" s="62">
        <v>0</v>
      </c>
      <c r="F96" s="62">
        <f t="shared" si="4"/>
        <v>0</v>
      </c>
    </row>
    <row r="97" spans="2:6">
      <c r="B97" s="34" t="s">
        <v>52</v>
      </c>
      <c r="C97" s="62">
        <v>0</v>
      </c>
      <c r="D97" s="62">
        <f t="shared" si="5"/>
        <v>0</v>
      </c>
      <c r="E97" s="62">
        <v>0</v>
      </c>
      <c r="F97" s="62">
        <f t="shared" si="4"/>
        <v>0</v>
      </c>
    </row>
    <row r="98" spans="2:6">
      <c r="B98" s="30" t="s">
        <v>56</v>
      </c>
      <c r="C98" s="60">
        <f>(+C99+C100+C101+C102+C103+C104+C105+C106+C107+C108+C109)+0</f>
        <v>0</v>
      </c>
      <c r="D98" s="60">
        <f t="shared" si="5"/>
        <v>0</v>
      </c>
      <c r="E98" s="60">
        <f>(+E99+E100+E101+E102+E103+E104+E105+E106+E107+E108+E109)+0</f>
        <v>0</v>
      </c>
      <c r="F98" s="60">
        <f t="shared" si="4"/>
        <v>0</v>
      </c>
    </row>
    <row r="99" spans="2:6">
      <c r="B99" s="36" t="s">
        <v>58</v>
      </c>
      <c r="C99" s="61">
        <v>0</v>
      </c>
      <c r="D99" s="61">
        <f t="shared" si="5"/>
        <v>0</v>
      </c>
      <c r="E99" s="61">
        <v>0</v>
      </c>
      <c r="F99" s="61">
        <f t="shared" si="4"/>
        <v>0</v>
      </c>
    </row>
    <row r="100" spans="2:6">
      <c r="B100" s="34" t="s">
        <v>60</v>
      </c>
      <c r="C100" s="62">
        <v>0</v>
      </c>
      <c r="D100" s="62">
        <f t="shared" si="5"/>
        <v>0</v>
      </c>
      <c r="E100" s="62">
        <v>0</v>
      </c>
      <c r="F100" s="62">
        <f t="shared" si="4"/>
        <v>0</v>
      </c>
    </row>
    <row r="101" spans="2:6">
      <c r="B101" s="34" t="s">
        <v>62</v>
      </c>
      <c r="C101" s="62">
        <v>0</v>
      </c>
      <c r="D101" s="62">
        <f t="shared" si="5"/>
        <v>0</v>
      </c>
      <c r="E101" s="62">
        <v>0</v>
      </c>
      <c r="F101" s="62">
        <f t="shared" si="4"/>
        <v>0</v>
      </c>
    </row>
    <row r="102" spans="2:6">
      <c r="B102" s="34" t="s">
        <v>64</v>
      </c>
      <c r="C102" s="62">
        <v>0</v>
      </c>
      <c r="D102" s="62">
        <f t="shared" si="5"/>
        <v>0</v>
      </c>
      <c r="E102" s="62">
        <v>0</v>
      </c>
      <c r="F102" s="62">
        <f t="shared" si="4"/>
        <v>0</v>
      </c>
    </row>
    <row r="103" spans="2:6">
      <c r="B103" s="34" t="s">
        <v>111</v>
      </c>
      <c r="C103" s="62">
        <v>0</v>
      </c>
      <c r="D103" s="62">
        <f t="shared" si="5"/>
        <v>0</v>
      </c>
      <c r="E103" s="62">
        <v>0</v>
      </c>
      <c r="F103" s="62">
        <f t="shared" si="4"/>
        <v>0</v>
      </c>
    </row>
    <row r="104" spans="2:6">
      <c r="B104" s="34" t="s">
        <v>128</v>
      </c>
      <c r="C104" s="62">
        <v>0</v>
      </c>
      <c r="D104" s="62">
        <f t="shared" si="5"/>
        <v>0</v>
      </c>
      <c r="E104" s="62">
        <v>0</v>
      </c>
      <c r="F104" s="62">
        <f t="shared" si="4"/>
        <v>0</v>
      </c>
    </row>
    <row r="105" spans="2:6">
      <c r="B105" s="34" t="s">
        <v>66</v>
      </c>
      <c r="C105" s="62">
        <v>0</v>
      </c>
      <c r="D105" s="62">
        <f t="shared" si="5"/>
        <v>0</v>
      </c>
      <c r="E105" s="62">
        <v>0</v>
      </c>
      <c r="F105" s="62">
        <f t="shared" si="4"/>
        <v>0</v>
      </c>
    </row>
    <row r="106" spans="2:6">
      <c r="B106" s="34" t="s">
        <v>68</v>
      </c>
      <c r="C106" s="62">
        <v>0</v>
      </c>
      <c r="D106" s="62">
        <f t="shared" si="5"/>
        <v>0</v>
      </c>
      <c r="E106" s="62">
        <v>0</v>
      </c>
      <c r="F106" s="62">
        <f t="shared" si="4"/>
        <v>0</v>
      </c>
    </row>
    <row r="107" spans="2:6">
      <c r="B107" s="34" t="s">
        <v>70</v>
      </c>
      <c r="C107" s="62">
        <v>0</v>
      </c>
      <c r="D107" s="62">
        <f t="shared" si="5"/>
        <v>0</v>
      </c>
      <c r="E107" s="62">
        <v>0</v>
      </c>
      <c r="F107" s="62">
        <f t="shared" si="4"/>
        <v>0</v>
      </c>
    </row>
    <row r="108" spans="2:6">
      <c r="B108" s="34" t="s">
        <v>71</v>
      </c>
      <c r="C108" s="62">
        <v>0</v>
      </c>
      <c r="D108" s="62">
        <f t="shared" si="5"/>
        <v>0</v>
      </c>
      <c r="E108" s="62">
        <v>0</v>
      </c>
      <c r="F108" s="62">
        <f t="shared" si="4"/>
        <v>0</v>
      </c>
    </row>
    <row r="109" spans="2:6">
      <c r="B109" s="38" t="s">
        <v>72</v>
      </c>
      <c r="C109" s="64">
        <v>0</v>
      </c>
      <c r="D109" s="64">
        <f t="shared" si="5"/>
        <v>0</v>
      </c>
      <c r="E109" s="64">
        <v>0</v>
      </c>
      <c r="F109" s="62">
        <f t="shared" si="4"/>
        <v>0</v>
      </c>
    </row>
    <row r="110" spans="2:6">
      <c r="B110" s="30" t="s">
        <v>74</v>
      </c>
      <c r="C110" s="60">
        <f>+C72 +C98</f>
        <v>11416951</v>
      </c>
      <c r="D110" s="60">
        <f>+C110</f>
        <v>11416951</v>
      </c>
      <c r="E110" s="60">
        <f>+E72 +E98</f>
        <v>0</v>
      </c>
      <c r="F110" s="60">
        <f t="shared" si="4"/>
        <v>11416951</v>
      </c>
    </row>
    <row r="111" spans="2:6">
      <c r="B111" s="9" t="s">
        <v>76</v>
      </c>
      <c r="C111" s="59"/>
      <c r="D111" s="59"/>
      <c r="E111" s="59"/>
      <c r="F111" s="59"/>
    </row>
    <row r="112" spans="2:6">
      <c r="B112" s="36" t="s">
        <v>78</v>
      </c>
      <c r="C112" s="61">
        <f>(+C113+C114+C115)+0</f>
        <v>211925900</v>
      </c>
      <c r="D112" s="61">
        <f t="shared" ref="D112:D125" si="6">(+C112)+0</f>
        <v>211925900</v>
      </c>
      <c r="E112" s="61">
        <f>(+E113+E114+E115)+0</f>
        <v>0</v>
      </c>
      <c r="F112" s="61">
        <f t="shared" ref="F112:F127" si="7">D112-ABS(E112)</f>
        <v>211925900</v>
      </c>
    </row>
    <row r="113" spans="2:6">
      <c r="B113" s="34" t="s">
        <v>80</v>
      </c>
      <c r="C113" s="62">
        <v>0</v>
      </c>
      <c r="D113" s="62">
        <f t="shared" si="6"/>
        <v>0</v>
      </c>
      <c r="E113" s="62">
        <v>0</v>
      </c>
      <c r="F113" s="62">
        <f t="shared" si="7"/>
        <v>0</v>
      </c>
    </row>
    <row r="114" spans="2:6">
      <c r="B114" s="34" t="s">
        <v>82</v>
      </c>
      <c r="C114" s="62">
        <v>0</v>
      </c>
      <c r="D114" s="62">
        <f t="shared" si="6"/>
        <v>0</v>
      </c>
      <c r="E114" s="62">
        <v>0</v>
      </c>
      <c r="F114" s="62">
        <f t="shared" si="7"/>
        <v>0</v>
      </c>
    </row>
    <row r="115" spans="2:6">
      <c r="B115" s="34" t="s">
        <v>84</v>
      </c>
      <c r="C115" s="62">
        <v>211925900</v>
      </c>
      <c r="D115" s="62">
        <f t="shared" si="6"/>
        <v>211925900</v>
      </c>
      <c r="E115" s="62">
        <v>0</v>
      </c>
      <c r="F115" s="62">
        <f t="shared" si="7"/>
        <v>211925900</v>
      </c>
    </row>
    <row r="116" spans="2:6">
      <c r="B116" s="34" t="s">
        <v>86</v>
      </c>
      <c r="C116" s="62">
        <f>(+C117+C118)+0</f>
        <v>0</v>
      </c>
      <c r="D116" s="62">
        <f t="shared" si="6"/>
        <v>0</v>
      </c>
      <c r="E116" s="62">
        <f>(+E117+E118)+0</f>
        <v>0</v>
      </c>
      <c r="F116" s="62">
        <f t="shared" si="7"/>
        <v>0</v>
      </c>
    </row>
    <row r="117" spans="2:6">
      <c r="B117" s="34" t="s">
        <v>88</v>
      </c>
      <c r="C117" s="62">
        <v>0</v>
      </c>
      <c r="D117" s="62">
        <f t="shared" si="6"/>
        <v>0</v>
      </c>
      <c r="E117" s="62">
        <v>0</v>
      </c>
      <c r="F117" s="62">
        <f t="shared" si="7"/>
        <v>0</v>
      </c>
    </row>
    <row r="118" spans="2:6">
      <c r="B118" s="34" t="s">
        <v>90</v>
      </c>
      <c r="C118" s="62">
        <v>0</v>
      </c>
      <c r="D118" s="62">
        <f t="shared" si="6"/>
        <v>0</v>
      </c>
      <c r="E118" s="62">
        <v>0</v>
      </c>
      <c r="F118" s="62">
        <f t="shared" si="7"/>
        <v>0</v>
      </c>
    </row>
    <row r="119" spans="2:6">
      <c r="B119" s="34" t="s">
        <v>91</v>
      </c>
      <c r="C119" s="62">
        <f>(+C120+C121+C122+C123)+0</f>
        <v>0</v>
      </c>
      <c r="D119" s="62">
        <f t="shared" si="6"/>
        <v>0</v>
      </c>
      <c r="E119" s="62">
        <f>(+E120+E121+E122+E123)+0</f>
        <v>0</v>
      </c>
      <c r="F119" s="62">
        <f t="shared" si="7"/>
        <v>0</v>
      </c>
    </row>
    <row r="120" spans="2:6">
      <c r="B120" s="34" t="s">
        <v>93</v>
      </c>
      <c r="C120" s="62">
        <v>0</v>
      </c>
      <c r="D120" s="62">
        <f t="shared" si="6"/>
        <v>0</v>
      </c>
      <c r="E120" s="62">
        <v>0</v>
      </c>
      <c r="F120" s="62">
        <f t="shared" si="7"/>
        <v>0</v>
      </c>
    </row>
    <row r="121" spans="2:6">
      <c r="B121" s="34" t="s">
        <v>95</v>
      </c>
      <c r="C121" s="62">
        <v>0</v>
      </c>
      <c r="D121" s="62">
        <f t="shared" si="6"/>
        <v>0</v>
      </c>
      <c r="E121" s="62">
        <v>0</v>
      </c>
      <c r="F121" s="62">
        <f t="shared" si="7"/>
        <v>0</v>
      </c>
    </row>
    <row r="122" spans="2:6">
      <c r="B122" s="34" t="s">
        <v>97</v>
      </c>
      <c r="C122" s="62">
        <v>0</v>
      </c>
      <c r="D122" s="62">
        <f t="shared" si="6"/>
        <v>0</v>
      </c>
      <c r="E122" s="62">
        <v>0</v>
      </c>
      <c r="F122" s="62">
        <f t="shared" si="7"/>
        <v>0</v>
      </c>
    </row>
    <row r="123" spans="2:6">
      <c r="B123" s="34" t="s">
        <v>99</v>
      </c>
      <c r="C123" s="62">
        <v>0</v>
      </c>
      <c r="D123" s="62">
        <f t="shared" si="6"/>
        <v>0</v>
      </c>
      <c r="E123" s="62">
        <v>0</v>
      </c>
      <c r="F123" s="62">
        <f t="shared" si="7"/>
        <v>0</v>
      </c>
    </row>
    <row r="124" spans="2:6">
      <c r="B124" s="34" t="s">
        <v>101</v>
      </c>
      <c r="C124" s="62">
        <v>52689750</v>
      </c>
      <c r="D124" s="62">
        <f t="shared" si="6"/>
        <v>52689750</v>
      </c>
      <c r="E124" s="62">
        <v>0</v>
      </c>
      <c r="F124" s="62">
        <f t="shared" si="7"/>
        <v>52689750</v>
      </c>
    </row>
    <row r="125" spans="2:6">
      <c r="B125" s="32" t="s">
        <v>103</v>
      </c>
      <c r="C125" s="63">
        <v>29312887</v>
      </c>
      <c r="D125" s="63">
        <f t="shared" si="6"/>
        <v>29312887</v>
      </c>
      <c r="E125" s="63">
        <v>0</v>
      </c>
      <c r="F125" s="63">
        <f t="shared" si="7"/>
        <v>29312887</v>
      </c>
    </row>
    <row r="126" spans="2:6">
      <c r="B126" s="30" t="s">
        <v>108</v>
      </c>
      <c r="C126" s="60">
        <f>+C112 +C116 +C119 +C124</f>
        <v>264615650</v>
      </c>
      <c r="D126" s="60">
        <f>+C126</f>
        <v>264615650</v>
      </c>
      <c r="E126" s="60">
        <f>+E112 +E116 +E119 +E124</f>
        <v>0</v>
      </c>
      <c r="F126" s="60">
        <f t="shared" si="7"/>
        <v>264615650</v>
      </c>
    </row>
    <row r="127" spans="2:6">
      <c r="B127" s="9" t="s">
        <v>110</v>
      </c>
      <c r="C127" s="59">
        <f>+C110 +C126</f>
        <v>276032601</v>
      </c>
      <c r="D127" s="59">
        <f>+C127</f>
        <v>276032601</v>
      </c>
      <c r="E127" s="59">
        <f>+E110 +E126</f>
        <v>0</v>
      </c>
      <c r="F127" s="59">
        <f t="shared" si="7"/>
        <v>276032601</v>
      </c>
    </row>
  </sheetData>
  <mergeCells count="2">
    <mergeCell ref="B3:F3"/>
    <mergeCell ref="B5:F5"/>
  </mergeCells>
  <phoneticPr fontId="2"/>
  <pageMargins left="0.42" right="0.31" top="0.62" bottom="0.46" header="0.3" footer="0.3"/>
  <pageSetup paperSize="9" scale="68" fitToHeight="0" orientation="portrait" r:id="rId1"/>
  <headerFooter>
    <oddHeader>&amp;L社会福祉法人　函館共愛会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第三号第一様式</vt:lpstr>
      <vt:lpstr>第三号第二様式</vt:lpstr>
      <vt:lpstr>社会福祉事業</vt:lpstr>
      <vt:lpstr>収益事業</vt:lpstr>
      <vt:lpstr>社会福祉事業!Print_Titles</vt:lpstr>
      <vt:lpstr>収益事業!Print_Titles</vt:lpstr>
      <vt:lpstr>第三号第一様式!Print_Titles</vt:lpstr>
      <vt:lpstr>第三号第二様式!Print_Titles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KYHD02</dc:creator>
  <cp:lastModifiedBy>KYHD02</cp:lastModifiedBy>
  <cp:lastPrinted>2020-07-09T10:46:56Z</cp:lastPrinted>
  <dcterms:created xsi:type="dcterms:W3CDTF">2020-06-24T00:09:22Z</dcterms:created>
  <dcterms:modified xsi:type="dcterms:W3CDTF">2020-07-09T10:46:58Z</dcterms:modified>
</cp:coreProperties>
</file>