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HD02\Desktop\施設整備補助金申請書類提出用計算書類等\令和元年度決算\事業活動計算書\"/>
    </mc:Choice>
  </mc:AlternateContent>
  <xr:revisionPtr revIDLastSave="0" documentId="13_ncr:1_{A6A1E09F-49B6-4779-BEDF-F5AF288B48A9}" xr6:coauthVersionLast="45" xr6:coauthVersionMax="45" xr10:uidLastSave="{00000000-0000-0000-0000-000000000000}"/>
  <bookViews>
    <workbookView xWindow="-120" yWindow="-120" windowWidth="29040" windowHeight="15840" activeTab="3" xr2:uid="{7A5BAD71-164A-48E1-9A90-6227CD4914BF}"/>
  </bookViews>
  <sheets>
    <sheet name="第二号第一様式" sheetId="1" r:id="rId1"/>
    <sheet name="第二号第二様式" sheetId="2" r:id="rId2"/>
    <sheet name="社会福祉事業" sheetId="3" r:id="rId3"/>
    <sheet name="収益事業" sheetId="4" r:id="rId4"/>
  </sheets>
  <definedNames>
    <definedName name="_xlnm.Print_Titles" localSheetId="2">社会福祉事業!$1:$7</definedName>
    <definedName name="_xlnm.Print_Titles" localSheetId="3">収益事業!$1:$7</definedName>
    <definedName name="_xlnm.Print_Titles" localSheetId="0">第二号第一様式!$1:$7</definedName>
    <definedName name="_xlnm.Print_Titles" localSheetId="1">第二号第二様式!$1:$7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H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E16" i="4"/>
  <c r="F16" i="4"/>
  <c r="G16" i="4"/>
  <c r="G27" i="4" s="1"/>
  <c r="G48" i="4" s="1"/>
  <c r="H16" i="4"/>
  <c r="H27" i="4" s="1"/>
  <c r="H48" i="4" s="1"/>
  <c r="F17" i="4"/>
  <c r="H17" i="4"/>
  <c r="F18" i="4"/>
  <c r="H18" i="4"/>
  <c r="F19" i="4"/>
  <c r="H19" i="4"/>
  <c r="F20" i="4"/>
  <c r="H20" i="4"/>
  <c r="F21" i="4"/>
  <c r="H21" i="4"/>
  <c r="F22" i="4"/>
  <c r="H22" i="4"/>
  <c r="F23" i="4"/>
  <c r="H23" i="4"/>
  <c r="F24" i="4"/>
  <c r="H24" i="4"/>
  <c r="F25" i="4"/>
  <c r="H25" i="4"/>
  <c r="E26" i="4"/>
  <c r="F26" i="4"/>
  <c r="H26" i="4" s="1"/>
  <c r="G26" i="4"/>
  <c r="E27" i="4"/>
  <c r="E48" i="4" s="1"/>
  <c r="F27" i="4"/>
  <c r="F28" i="4"/>
  <c r="H28" i="4"/>
  <c r="F29" i="4"/>
  <c r="H29" i="4"/>
  <c r="F30" i="4"/>
  <c r="H30" i="4"/>
  <c r="F31" i="4"/>
  <c r="H31" i="4"/>
  <c r="F32" i="4"/>
  <c r="H32" i="4"/>
  <c r="F33" i="4"/>
  <c r="H33" i="4"/>
  <c r="F34" i="4"/>
  <c r="H34" i="4"/>
  <c r="F35" i="4"/>
  <c r="H35" i="4"/>
  <c r="F36" i="4"/>
  <c r="H36" i="4"/>
  <c r="E37" i="4"/>
  <c r="F37" i="4"/>
  <c r="G37" i="4"/>
  <c r="H37" i="4"/>
  <c r="F38" i="4"/>
  <c r="H38" i="4"/>
  <c r="F39" i="4"/>
  <c r="H39" i="4"/>
  <c r="F40" i="4"/>
  <c r="H40" i="4"/>
  <c r="F41" i="4"/>
  <c r="H41" i="4"/>
  <c r="F42" i="4"/>
  <c r="H42" i="4"/>
  <c r="F43" i="4"/>
  <c r="H43" i="4"/>
  <c r="F44" i="4"/>
  <c r="H44" i="4"/>
  <c r="F45" i="4"/>
  <c r="H45" i="4"/>
  <c r="E46" i="4"/>
  <c r="E47" i="4" s="1"/>
  <c r="F47" i="4" s="1"/>
  <c r="F46" i="4"/>
  <c r="H46" i="4" s="1"/>
  <c r="H47" i="4" s="1"/>
  <c r="G46" i="4"/>
  <c r="G47" i="4"/>
  <c r="F49" i="4"/>
  <c r="H49" i="4"/>
  <c r="F50" i="4"/>
  <c r="H50" i="4"/>
  <c r="F51" i="4"/>
  <c r="H51" i="4"/>
  <c r="F52" i="4"/>
  <c r="H52" i="4"/>
  <c r="F53" i="4"/>
  <c r="H53" i="4"/>
  <c r="F54" i="4"/>
  <c r="H54" i="4"/>
  <c r="F55" i="4"/>
  <c r="H55" i="4"/>
  <c r="F56" i="4"/>
  <c r="H56" i="4"/>
  <c r="F57" i="4"/>
  <c r="H57" i="4"/>
  <c r="F58" i="4"/>
  <c r="H58" i="4"/>
  <c r="F59" i="4"/>
  <c r="H59" i="4"/>
  <c r="E60" i="4"/>
  <c r="F60" i="4"/>
  <c r="G60" i="4"/>
  <c r="G74" i="4" s="1"/>
  <c r="H60" i="4"/>
  <c r="F61" i="4"/>
  <c r="H61" i="4"/>
  <c r="F62" i="4"/>
  <c r="H62" i="4"/>
  <c r="F63" i="4"/>
  <c r="H63" i="4"/>
  <c r="F64" i="4"/>
  <c r="H64" i="4"/>
  <c r="F65" i="4"/>
  <c r="H65" i="4"/>
  <c r="F66" i="4"/>
  <c r="H66" i="4"/>
  <c r="F67" i="4"/>
  <c r="H67" i="4"/>
  <c r="F68" i="4"/>
  <c r="H68" i="4"/>
  <c r="F69" i="4"/>
  <c r="H69" i="4"/>
  <c r="F70" i="4"/>
  <c r="H70" i="4"/>
  <c r="F71" i="4"/>
  <c r="H71" i="4"/>
  <c r="F72" i="4"/>
  <c r="H72" i="4"/>
  <c r="E73" i="4"/>
  <c r="F73" i="4"/>
  <c r="H73" i="4" s="1"/>
  <c r="G73" i="4"/>
  <c r="E74" i="4"/>
  <c r="F74" i="4"/>
  <c r="F76" i="4"/>
  <c r="H76" i="4"/>
  <c r="F78" i="4"/>
  <c r="H78" i="4"/>
  <c r="F79" i="4"/>
  <c r="H79" i="4"/>
  <c r="F80" i="4"/>
  <c r="H80" i="4"/>
  <c r="Z8" i="3"/>
  <c r="AB8" i="3" s="1"/>
  <c r="Z9" i="3"/>
  <c r="AB9" i="3" s="1"/>
  <c r="Z10" i="3"/>
  <c r="AB10" i="3"/>
  <c r="Z11" i="3"/>
  <c r="AB11" i="3" s="1"/>
  <c r="Z12" i="3"/>
  <c r="AB12" i="3" s="1"/>
  <c r="Z13" i="3"/>
  <c r="AB13" i="3"/>
  <c r="Z14" i="3"/>
  <c r="AB14" i="3" s="1"/>
  <c r="Z15" i="3"/>
  <c r="AB15" i="3" s="1"/>
  <c r="E16" i="3"/>
  <c r="F16" i="3"/>
  <c r="G16" i="3"/>
  <c r="H16" i="3"/>
  <c r="Z16" i="3" s="1"/>
  <c r="AB16" i="3" s="1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AA16" i="3"/>
  <c r="Z17" i="3"/>
  <c r="AB17" i="3"/>
  <c r="Z18" i="3"/>
  <c r="AB18" i="3"/>
  <c r="Z19" i="3"/>
  <c r="AB19" i="3" s="1"/>
  <c r="Z20" i="3"/>
  <c r="AB20" i="3"/>
  <c r="Z21" i="3"/>
  <c r="AB21" i="3"/>
  <c r="Z22" i="3"/>
  <c r="AB22" i="3" s="1"/>
  <c r="Z23" i="3"/>
  <c r="AB23" i="3"/>
  <c r="Z24" i="3"/>
  <c r="AB24" i="3"/>
  <c r="Z25" i="3"/>
  <c r="AB25" i="3" s="1"/>
  <c r="E26" i="3"/>
  <c r="F26" i="3"/>
  <c r="G26" i="3"/>
  <c r="H26" i="3"/>
  <c r="Z26" i="3" s="1"/>
  <c r="AB26" i="3" s="1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AA26" i="3"/>
  <c r="E27" i="3"/>
  <c r="F27" i="3"/>
  <c r="G27" i="3"/>
  <c r="I27" i="3"/>
  <c r="J27" i="3"/>
  <c r="K27" i="3"/>
  <c r="L27" i="3"/>
  <c r="M27" i="3"/>
  <c r="M48" i="3" s="1"/>
  <c r="M75" i="3" s="1"/>
  <c r="M77" i="3" s="1"/>
  <c r="M81" i="3" s="1"/>
  <c r="N27" i="3"/>
  <c r="O27" i="3"/>
  <c r="P27" i="3"/>
  <c r="Q27" i="3"/>
  <c r="R27" i="3"/>
  <c r="S27" i="3"/>
  <c r="S48" i="3" s="1"/>
  <c r="S75" i="3" s="1"/>
  <c r="S77" i="3" s="1"/>
  <c r="S81" i="3" s="1"/>
  <c r="T27" i="3"/>
  <c r="U27" i="3"/>
  <c r="V27" i="3"/>
  <c r="W27" i="3"/>
  <c r="X27" i="3"/>
  <c r="Y27" i="3"/>
  <c r="Y48" i="3" s="1"/>
  <c r="Y75" i="3" s="1"/>
  <c r="Y77" i="3" s="1"/>
  <c r="Y81" i="3" s="1"/>
  <c r="AA27" i="3"/>
  <c r="Z28" i="3"/>
  <c r="AB28" i="3"/>
  <c r="Z29" i="3"/>
  <c r="AB29" i="3"/>
  <c r="Z30" i="3"/>
  <c r="AB30" i="3" s="1"/>
  <c r="Z31" i="3"/>
  <c r="AB31" i="3"/>
  <c r="Z32" i="3"/>
  <c r="AB32" i="3"/>
  <c r="Z33" i="3"/>
  <c r="AB33" i="3" s="1"/>
  <c r="Z34" i="3"/>
  <c r="AB34" i="3"/>
  <c r="Z35" i="3"/>
  <c r="AB35" i="3"/>
  <c r="Z36" i="3"/>
  <c r="AB36" i="3" s="1"/>
  <c r="E37" i="3"/>
  <c r="F37" i="3"/>
  <c r="F47" i="3" s="1"/>
  <c r="G37" i="3"/>
  <c r="G47" i="3" s="1"/>
  <c r="H37" i="3"/>
  <c r="H47" i="3" s="1"/>
  <c r="I37" i="3"/>
  <c r="J37" i="3"/>
  <c r="K37" i="3"/>
  <c r="L37" i="3"/>
  <c r="L47" i="3" s="1"/>
  <c r="M37" i="3"/>
  <c r="M47" i="3" s="1"/>
  <c r="N37" i="3"/>
  <c r="N47" i="3" s="1"/>
  <c r="O37" i="3"/>
  <c r="P37" i="3"/>
  <c r="Q37" i="3"/>
  <c r="R37" i="3"/>
  <c r="R47" i="3" s="1"/>
  <c r="S37" i="3"/>
  <c r="S47" i="3" s="1"/>
  <c r="T37" i="3"/>
  <c r="T47" i="3" s="1"/>
  <c r="U37" i="3"/>
  <c r="V37" i="3"/>
  <c r="W37" i="3"/>
  <c r="X37" i="3"/>
  <c r="X47" i="3" s="1"/>
  <c r="Y37" i="3"/>
  <c r="Y47" i="3" s="1"/>
  <c r="Z37" i="3"/>
  <c r="AB37" i="3" s="1"/>
  <c r="AA37" i="3"/>
  <c r="Z38" i="3"/>
  <c r="AB38" i="3"/>
  <c r="Z39" i="3"/>
  <c r="AB39" i="3"/>
  <c r="Z40" i="3"/>
  <c r="AB40" i="3" s="1"/>
  <c r="Z41" i="3"/>
  <c r="AB41" i="3"/>
  <c r="Z42" i="3"/>
  <c r="AB42" i="3"/>
  <c r="Z43" i="3"/>
  <c r="AB43" i="3" s="1"/>
  <c r="Z44" i="3"/>
  <c r="AB44" i="3"/>
  <c r="Z45" i="3"/>
  <c r="AB45" i="3"/>
  <c r="E46" i="3"/>
  <c r="F46" i="3"/>
  <c r="G46" i="3"/>
  <c r="H46" i="3"/>
  <c r="I46" i="3"/>
  <c r="Z46" i="3" s="1"/>
  <c r="AB46" i="3" s="1"/>
  <c r="J46" i="3"/>
  <c r="K46" i="3"/>
  <c r="L46" i="3"/>
  <c r="M46" i="3"/>
  <c r="N46" i="3"/>
  <c r="O46" i="3"/>
  <c r="P46" i="3"/>
  <c r="P47" i="3" s="1"/>
  <c r="P48" i="3" s="1"/>
  <c r="P75" i="3" s="1"/>
  <c r="P77" i="3" s="1"/>
  <c r="P81" i="3" s="1"/>
  <c r="Q46" i="3"/>
  <c r="R46" i="3"/>
  <c r="S46" i="3"/>
  <c r="T46" i="3"/>
  <c r="U46" i="3"/>
  <c r="V46" i="3"/>
  <c r="W46" i="3"/>
  <c r="X46" i="3"/>
  <c r="Y46" i="3"/>
  <c r="AA46" i="3"/>
  <c r="E47" i="3"/>
  <c r="I47" i="3"/>
  <c r="J47" i="3"/>
  <c r="K47" i="3"/>
  <c r="O47" i="3"/>
  <c r="Q47" i="3"/>
  <c r="U47" i="3"/>
  <c r="V47" i="3"/>
  <c r="W47" i="3"/>
  <c r="AA47" i="3"/>
  <c r="E48" i="3"/>
  <c r="I48" i="3"/>
  <c r="I75" i="3" s="1"/>
  <c r="I77" i="3" s="1"/>
  <c r="I81" i="3" s="1"/>
  <c r="J48" i="3"/>
  <c r="J75" i="3" s="1"/>
  <c r="J77" i="3" s="1"/>
  <c r="J81" i="3" s="1"/>
  <c r="K48" i="3"/>
  <c r="O48" i="3"/>
  <c r="O75" i="3" s="1"/>
  <c r="O77" i="3" s="1"/>
  <c r="O81" i="3" s="1"/>
  <c r="Q48" i="3"/>
  <c r="U48" i="3"/>
  <c r="U75" i="3" s="1"/>
  <c r="U77" i="3" s="1"/>
  <c r="U81" i="3" s="1"/>
  <c r="V48" i="3"/>
  <c r="V75" i="3" s="1"/>
  <c r="V77" i="3" s="1"/>
  <c r="V81" i="3" s="1"/>
  <c r="W48" i="3"/>
  <c r="AA48" i="3"/>
  <c r="AA75" i="3" s="1"/>
  <c r="AA77" i="3" s="1"/>
  <c r="AA81" i="3" s="1"/>
  <c r="Z49" i="3"/>
  <c r="AB49" i="3" s="1"/>
  <c r="Z50" i="3"/>
  <c r="AB50" i="3"/>
  <c r="Z51" i="3"/>
  <c r="AB51" i="3"/>
  <c r="Z52" i="3"/>
  <c r="AB52" i="3" s="1"/>
  <c r="Z53" i="3"/>
  <c r="AB53" i="3"/>
  <c r="Z54" i="3"/>
  <c r="AB54" i="3"/>
  <c r="Z55" i="3"/>
  <c r="AB55" i="3" s="1"/>
  <c r="Z56" i="3"/>
  <c r="AB56" i="3"/>
  <c r="Z57" i="3"/>
  <c r="AB57" i="3"/>
  <c r="Z58" i="3"/>
  <c r="AB58" i="3" s="1"/>
  <c r="Z59" i="3"/>
  <c r="AB59" i="3"/>
  <c r="E60" i="3"/>
  <c r="Z60" i="3" s="1"/>
  <c r="AB60" i="3" s="1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AA60" i="3"/>
  <c r="Z61" i="3"/>
  <c r="AB61" i="3"/>
  <c r="Z62" i="3"/>
  <c r="AB62" i="3" s="1"/>
  <c r="Z63" i="3"/>
  <c r="AB63" i="3"/>
  <c r="Z64" i="3"/>
  <c r="AB64" i="3"/>
  <c r="Z65" i="3"/>
  <c r="AB65" i="3" s="1"/>
  <c r="Z66" i="3"/>
  <c r="AB66" i="3"/>
  <c r="Z67" i="3"/>
  <c r="AB67" i="3"/>
  <c r="Z68" i="3"/>
  <c r="AB68" i="3" s="1"/>
  <c r="Z69" i="3"/>
  <c r="AB69" i="3"/>
  <c r="Z70" i="3"/>
  <c r="AB70" i="3"/>
  <c r="Z71" i="3"/>
  <c r="AB71" i="3" s="1"/>
  <c r="Z72" i="3"/>
  <c r="AB72" i="3"/>
  <c r="E73" i="3"/>
  <c r="Z73" i="3" s="1"/>
  <c r="AB73" i="3" s="1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W74" i="3" s="1"/>
  <c r="W75" i="3" s="1"/>
  <c r="W77" i="3" s="1"/>
  <c r="W81" i="3" s="1"/>
  <c r="X73" i="3"/>
  <c r="Y73" i="3"/>
  <c r="AA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X74" i="3"/>
  <c r="Y74" i="3"/>
  <c r="AA74" i="3"/>
  <c r="E75" i="3"/>
  <c r="E77" i="3" s="1"/>
  <c r="K75" i="3"/>
  <c r="K77" i="3" s="1"/>
  <c r="K81" i="3" s="1"/>
  <c r="Q75" i="3"/>
  <c r="Q77" i="3" s="1"/>
  <c r="Q81" i="3" s="1"/>
  <c r="Z76" i="3"/>
  <c r="AB76" i="3"/>
  <c r="Z78" i="3"/>
  <c r="AB78" i="3" s="1"/>
  <c r="Z79" i="3"/>
  <c r="AB79" i="3"/>
  <c r="Z80" i="3"/>
  <c r="AB80" i="3"/>
  <c r="H75" i="4" l="1"/>
  <c r="H77" i="4" s="1"/>
  <c r="H81" i="4" s="1"/>
  <c r="G75" i="4"/>
  <c r="G77" i="4" s="1"/>
  <c r="G81" i="4" s="1"/>
  <c r="F48" i="4"/>
  <c r="E75" i="4"/>
  <c r="H74" i="4"/>
  <c r="Z47" i="3"/>
  <c r="F48" i="3"/>
  <c r="X48" i="3"/>
  <c r="X75" i="3" s="1"/>
  <c r="X77" i="3" s="1"/>
  <c r="X81" i="3" s="1"/>
  <c r="R48" i="3"/>
  <c r="R75" i="3" s="1"/>
  <c r="R77" i="3" s="1"/>
  <c r="R81" i="3" s="1"/>
  <c r="L48" i="3"/>
  <c r="L75" i="3" s="1"/>
  <c r="L77" i="3" s="1"/>
  <c r="L81" i="3" s="1"/>
  <c r="Z74" i="3"/>
  <c r="AB27" i="3"/>
  <c r="AB47" i="3"/>
  <c r="E81" i="3"/>
  <c r="T48" i="3"/>
  <c r="T75" i="3" s="1"/>
  <c r="T77" i="3" s="1"/>
  <c r="T81" i="3" s="1"/>
  <c r="N48" i="3"/>
  <c r="N75" i="3" s="1"/>
  <c r="N77" i="3" s="1"/>
  <c r="N81" i="3" s="1"/>
  <c r="G48" i="3"/>
  <c r="G75" i="3" s="1"/>
  <c r="G77" i="3" s="1"/>
  <c r="G81" i="3" s="1"/>
  <c r="AB74" i="3"/>
  <c r="H27" i="3"/>
  <c r="E77" i="4" l="1"/>
  <c r="F75" i="4"/>
  <c r="H48" i="3"/>
  <c r="H75" i="3" s="1"/>
  <c r="H77" i="3" s="1"/>
  <c r="H81" i="3" s="1"/>
  <c r="Z27" i="3"/>
  <c r="Z48" i="3"/>
  <c r="F75" i="3"/>
  <c r="AB48" i="3"/>
  <c r="AB75" i="3" s="1"/>
  <c r="AB77" i="3" s="1"/>
  <c r="AB81" i="3" s="1"/>
  <c r="E81" i="4" l="1"/>
  <c r="F81" i="4" s="1"/>
  <c r="F77" i="4"/>
  <c r="F77" i="3"/>
  <c r="Z75" i="3"/>
  <c r="F81" i="3" l="1"/>
  <c r="Z81" i="3" s="1"/>
  <c r="Z77" i="3"/>
  <c r="H8" i="2" l="1"/>
  <c r="J8" i="2"/>
  <c r="H9" i="2"/>
  <c r="J9" i="2" s="1"/>
  <c r="H10" i="2"/>
  <c r="J10" i="2"/>
  <c r="H11" i="2"/>
  <c r="J11" i="2"/>
  <c r="H12" i="2"/>
  <c r="J12" i="2" s="1"/>
  <c r="H13" i="2"/>
  <c r="J13" i="2"/>
  <c r="H14" i="2"/>
  <c r="J14" i="2"/>
  <c r="H15" i="2"/>
  <c r="J15" i="2" s="1"/>
  <c r="E16" i="2"/>
  <c r="F16" i="2"/>
  <c r="G16" i="2"/>
  <c r="H16" i="2"/>
  <c r="J16" i="2" s="1"/>
  <c r="I16" i="2"/>
  <c r="H17" i="2"/>
  <c r="J17" i="2"/>
  <c r="H18" i="2"/>
  <c r="J18" i="2"/>
  <c r="H19" i="2"/>
  <c r="J19" i="2" s="1"/>
  <c r="H20" i="2"/>
  <c r="J20" i="2"/>
  <c r="H21" i="2"/>
  <c r="J21" i="2"/>
  <c r="H22" i="2"/>
  <c r="J22" i="2" s="1"/>
  <c r="H23" i="2"/>
  <c r="J23" i="2"/>
  <c r="H24" i="2"/>
  <c r="J24" i="2"/>
  <c r="H25" i="2"/>
  <c r="J25" i="2" s="1"/>
  <c r="E26" i="2"/>
  <c r="F26" i="2"/>
  <c r="F27" i="2" s="1"/>
  <c r="G26" i="2"/>
  <c r="H26" i="2"/>
  <c r="J26" i="2" s="1"/>
  <c r="I26" i="2"/>
  <c r="E27" i="2"/>
  <c r="G27" i="2"/>
  <c r="I27" i="2"/>
  <c r="H28" i="2"/>
  <c r="J28" i="2"/>
  <c r="H29" i="2"/>
  <c r="J29" i="2"/>
  <c r="H30" i="2"/>
  <c r="J30" i="2" s="1"/>
  <c r="H31" i="2"/>
  <c r="J31" i="2"/>
  <c r="H32" i="2"/>
  <c r="J32" i="2"/>
  <c r="H33" i="2"/>
  <c r="J33" i="2" s="1"/>
  <c r="H34" i="2"/>
  <c r="J34" i="2"/>
  <c r="H35" i="2"/>
  <c r="J35" i="2"/>
  <c r="H36" i="2"/>
  <c r="J36" i="2" s="1"/>
  <c r="E37" i="2"/>
  <c r="F37" i="2"/>
  <c r="F47" i="2" s="1"/>
  <c r="G37" i="2"/>
  <c r="G47" i="2" s="1"/>
  <c r="H37" i="2"/>
  <c r="J37" i="2" s="1"/>
  <c r="J47" i="2" s="1"/>
  <c r="I37" i="2"/>
  <c r="I47" i="2" s="1"/>
  <c r="I48" i="2" s="1"/>
  <c r="I71" i="2" s="1"/>
  <c r="I73" i="2" s="1"/>
  <c r="I77" i="2" s="1"/>
  <c r="H38" i="2"/>
  <c r="J38" i="2"/>
  <c r="H39" i="2"/>
  <c r="J39" i="2"/>
  <c r="H40" i="2"/>
  <c r="J40" i="2" s="1"/>
  <c r="H41" i="2"/>
  <c r="J41" i="2"/>
  <c r="H42" i="2"/>
  <c r="J42" i="2"/>
  <c r="H43" i="2"/>
  <c r="J43" i="2" s="1"/>
  <c r="H44" i="2"/>
  <c r="J44" i="2"/>
  <c r="H45" i="2"/>
  <c r="J45" i="2"/>
  <c r="E46" i="2"/>
  <c r="F46" i="2"/>
  <c r="G46" i="2"/>
  <c r="H46" i="2"/>
  <c r="I46" i="2"/>
  <c r="J46" i="2"/>
  <c r="E47" i="2"/>
  <c r="E48" i="2"/>
  <c r="H49" i="2"/>
  <c r="J49" i="2" s="1"/>
  <c r="H50" i="2"/>
  <c r="J50" i="2"/>
  <c r="H51" i="2"/>
  <c r="J51" i="2"/>
  <c r="H52" i="2"/>
  <c r="J52" i="2" s="1"/>
  <c r="H53" i="2"/>
  <c r="J53" i="2"/>
  <c r="H54" i="2"/>
  <c r="J54" i="2"/>
  <c r="H55" i="2"/>
  <c r="J55" i="2" s="1"/>
  <c r="H56" i="2"/>
  <c r="J56" i="2"/>
  <c r="H57" i="2"/>
  <c r="J57" i="2"/>
  <c r="E58" i="2"/>
  <c r="E70" i="2" s="1"/>
  <c r="H70" i="2" s="1"/>
  <c r="F58" i="2"/>
  <c r="G58" i="2"/>
  <c r="I58" i="2"/>
  <c r="H59" i="2"/>
  <c r="J59" i="2" s="1"/>
  <c r="H60" i="2"/>
  <c r="J60" i="2"/>
  <c r="H61" i="2"/>
  <c r="J61" i="2"/>
  <c r="H62" i="2"/>
  <c r="J62" i="2" s="1"/>
  <c r="H63" i="2"/>
  <c r="J63" i="2"/>
  <c r="H64" i="2"/>
  <c r="J64" i="2"/>
  <c r="H65" i="2"/>
  <c r="J65" i="2" s="1"/>
  <c r="H66" i="2"/>
  <c r="J66" i="2"/>
  <c r="H67" i="2"/>
  <c r="J67" i="2"/>
  <c r="H68" i="2"/>
  <c r="J68" i="2" s="1"/>
  <c r="E69" i="2"/>
  <c r="F69" i="2"/>
  <c r="F70" i="2" s="1"/>
  <c r="G69" i="2"/>
  <c r="H69" i="2"/>
  <c r="J69" i="2" s="1"/>
  <c r="I69" i="2"/>
  <c r="G70" i="2"/>
  <c r="I70" i="2"/>
  <c r="H72" i="2"/>
  <c r="J72" i="2"/>
  <c r="H74" i="2"/>
  <c r="J74" i="2"/>
  <c r="H75" i="2"/>
  <c r="J75" i="2" s="1"/>
  <c r="H76" i="2"/>
  <c r="J76" i="2"/>
  <c r="E71" i="2" l="1"/>
  <c r="H27" i="2"/>
  <c r="F48" i="2"/>
  <c r="F71" i="2" s="1"/>
  <c r="F73" i="2" s="1"/>
  <c r="F77" i="2" s="1"/>
  <c r="J27" i="2"/>
  <c r="J48" i="2" s="1"/>
  <c r="H47" i="2"/>
  <c r="G48" i="2"/>
  <c r="G71" i="2" s="1"/>
  <c r="G73" i="2" s="1"/>
  <c r="G77" i="2" s="1"/>
  <c r="H58" i="2"/>
  <c r="J58" i="2" s="1"/>
  <c r="J70" i="2" s="1"/>
  <c r="G72" i="1"/>
  <c r="G71" i="1"/>
  <c r="G70" i="1"/>
  <c r="G68" i="1"/>
  <c r="F66" i="1"/>
  <c r="F65" i="1"/>
  <c r="E65" i="1"/>
  <c r="G65" i="1" s="1"/>
  <c r="G64" i="1"/>
  <c r="G63" i="1"/>
  <c r="G62" i="1"/>
  <c r="G61" i="1"/>
  <c r="G60" i="1"/>
  <c r="G59" i="1"/>
  <c r="G58" i="1"/>
  <c r="G57" i="1"/>
  <c r="F56" i="1"/>
  <c r="E56" i="1"/>
  <c r="E66" i="1" s="1"/>
  <c r="G66" i="1" s="1"/>
  <c r="G55" i="1"/>
  <c r="G54" i="1"/>
  <c r="G53" i="1"/>
  <c r="G52" i="1"/>
  <c r="G51" i="1"/>
  <c r="G50" i="1"/>
  <c r="G49" i="1"/>
  <c r="F46" i="1"/>
  <c r="G46" i="1" s="1"/>
  <c r="E46" i="1"/>
  <c r="G45" i="1"/>
  <c r="G44" i="1"/>
  <c r="G43" i="1"/>
  <c r="G42" i="1"/>
  <c r="G41" i="1"/>
  <c r="G40" i="1"/>
  <c r="G39" i="1"/>
  <c r="G38" i="1"/>
  <c r="F37" i="1"/>
  <c r="F47" i="1" s="1"/>
  <c r="F48" i="1" s="1"/>
  <c r="F67" i="1" s="1"/>
  <c r="F69" i="1" s="1"/>
  <c r="F73" i="1" s="1"/>
  <c r="E37" i="1"/>
  <c r="E47" i="1" s="1"/>
  <c r="G36" i="1"/>
  <c r="G35" i="1"/>
  <c r="G34" i="1"/>
  <c r="G33" i="1"/>
  <c r="G32" i="1"/>
  <c r="G31" i="1"/>
  <c r="G30" i="1"/>
  <c r="G29" i="1"/>
  <c r="G28" i="1"/>
  <c r="F27" i="1"/>
  <c r="E27" i="1"/>
  <c r="E48" i="1" s="1"/>
  <c r="F26" i="1"/>
  <c r="E26" i="1"/>
  <c r="G26" i="1" s="1"/>
  <c r="G25" i="1"/>
  <c r="G24" i="1"/>
  <c r="G23" i="1"/>
  <c r="G22" i="1"/>
  <c r="G21" i="1"/>
  <c r="G20" i="1"/>
  <c r="G19" i="1"/>
  <c r="G18" i="1"/>
  <c r="G17" i="1"/>
  <c r="F16" i="1"/>
  <c r="E16" i="1"/>
  <c r="G16" i="1" s="1"/>
  <c r="G15" i="1"/>
  <c r="G14" i="1"/>
  <c r="G13" i="1"/>
  <c r="G12" i="1"/>
  <c r="G11" i="1"/>
  <c r="G10" i="1"/>
  <c r="G9" i="1"/>
  <c r="G8" i="1"/>
  <c r="E73" i="2" l="1"/>
  <c r="H71" i="2"/>
  <c r="H48" i="2"/>
  <c r="J71" i="2"/>
  <c r="J73" i="2" s="1"/>
  <c r="J77" i="2" s="1"/>
  <c r="E67" i="1"/>
  <c r="G48" i="1"/>
  <c r="G47" i="1"/>
  <c r="G27" i="1"/>
  <c r="G37" i="1"/>
  <c r="G56" i="1"/>
  <c r="E77" i="2" l="1"/>
  <c r="H77" i="2" s="1"/>
  <c r="H73" i="2"/>
  <c r="G67" i="1"/>
  <c r="E69" i="1"/>
  <c r="G69" i="1" l="1"/>
  <c r="E73" i="1"/>
  <c r="G73" i="1" s="1"/>
</calcChain>
</file>

<file path=xl/sharedStrings.xml><?xml version="1.0" encoding="utf-8"?>
<sst xmlns="http://schemas.openxmlformats.org/spreadsheetml/2006/main" count="381" uniqueCount="124">
  <si>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</si>
  <si>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</si>
  <si>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（自）平成31年4月1日  （至）令和2年3月31日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</si>
  <si>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</si>
  <si>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</si>
  <si>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</si>
  <si>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</si>
  <si>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</si>
  <si>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</si>
  <si>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</si>
  <si>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</si>
  <si>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</si>
  <si>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保育事業収益</t>
  </si>
  <si>
    <t>医療事業収益</t>
  </si>
  <si>
    <t>その他の事業収益</t>
  </si>
  <si>
    <t>不動産賃貸業収益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</si>
  <si>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</si>
  <si>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</si>
  <si>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</si>
  <si>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</si>
  <si>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</si>
  <si>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</si>
  <si>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</si>
  <si>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</si>
  <si>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</si>
  <si>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</si>
  <si>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</si>
  <si>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</si>
  <si>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</si>
  <si>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</si>
  <si>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</si>
  <si>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</si>
  <si>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</si>
  <si>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</si>
  <si>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</si>
  <si>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</si>
  <si>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</si>
  <si>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</si>
  <si>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</si>
  <si>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</si>
  <si>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</si>
  <si>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</si>
  <si>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</si>
  <si>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</si>
  <si>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</si>
  <si>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</si>
  <si>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</si>
  <si>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</si>
  <si>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</si>
  <si>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</si>
  <si>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</si>
  <si>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</si>
  <si>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</si>
  <si>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</si>
  <si>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</si>
  <si>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</si>
  <si>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</si>
  <si>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</si>
  <si>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</si>
  <si>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サービス区分間繰入金収益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</si>
  <si>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</si>
  <si>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</si>
  <si>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</si>
  <si>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</si>
  <si>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</si>
  <si>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</si>
  <si>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</si>
  <si>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</si>
  <si>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サービス区分間繰入金費用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</si>
  <si>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</si>
  <si>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</si>
  <si>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</si>
  <si>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</si>
  <si>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</si>
  <si>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</si>
  <si>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</si>
  <si>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</si>
  <si>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</si>
  <si>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</si>
  <si>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</si>
  <si>
    <t>事業区分間固定資産移管費用</t>
  </si>
  <si>
    <t>事業区分間繰入金費用</t>
  </si>
  <si>
    <t>事業区分間固定資産移管収益</t>
  </si>
  <si>
    <t>事業区分間繰入金収益</t>
  </si>
  <si>
    <t>法人合計</t>
  </si>
  <si>
    <t>内部取引
消去</t>
    <rPh sb="0" eb="2">
      <t>ナイブ</t>
    </rPh>
    <rPh sb="2" eb="4">
      <t>トリヒキ</t>
    </rPh>
    <rPh sb="5" eb="7">
      <t>ショウキョ</t>
    </rPh>
    <phoneticPr fontId="2"/>
  </si>
  <si>
    <t>合計</t>
    <rPh sb="0" eb="2">
      <t>ゴウケイ</t>
    </rPh>
    <phoneticPr fontId="12"/>
  </si>
  <si>
    <t>収益事業</t>
    <rPh sb="0" eb="2">
      <t>シュウエキ</t>
    </rPh>
    <rPh sb="2" eb="4">
      <t>ジギョウ</t>
    </rPh>
    <phoneticPr fontId="2"/>
  </si>
  <si>
    <t>公益事業</t>
    <rPh sb="0" eb="2">
      <t>コウエキ</t>
    </rPh>
    <rPh sb="2" eb="4">
      <t>ジギョウ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</si>
  <si>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</si>
  <si>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事業活動内訳表</t>
    <rPh sb="0" eb="2">
      <t>ジギョウ</t>
    </rPh>
    <rPh sb="2" eb="4">
      <t>カツドウ</t>
    </rPh>
    <phoneticPr fontId="4"/>
  </si>
  <si>
    <t>第二号第二様式（第二十三条第四項関係）</t>
    <rPh sb="0" eb="1">
      <t>ダイ</t>
    </rPh>
    <rPh sb="1" eb="2">
      <t>ニ</t>
    </rPh>
    <rPh sb="2" eb="3">
      <t>ゴウ</t>
    </rPh>
    <rPh sb="3" eb="5">
      <t>ダイニ</t>
    </rPh>
    <rPh sb="5" eb="7">
      <t>ヨウシキ</t>
    </rPh>
    <phoneticPr fontId="4"/>
  </si>
  <si>
    <t>拠点区分間固定資産移管費用</t>
  </si>
  <si>
    <t>拠点区分間繰入金費用</t>
  </si>
  <si>
    <t>拠点区分間固定資産移管収益</t>
  </si>
  <si>
    <t>拠点区分間繰入金収益</t>
  </si>
  <si>
    <t>事業区分合計</t>
    <rPh sb="0" eb="2">
      <t>ジギョウ</t>
    </rPh>
    <rPh sb="2" eb="4">
      <t>クブン</t>
    </rPh>
    <rPh sb="4" eb="6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</si>
  <si>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</si>
  <si>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合計</t>
    <rPh sb="0" eb="2">
      <t>ゴウケイ</t>
    </rPh>
    <phoneticPr fontId="2"/>
  </si>
  <si>
    <t>ケアＳＴ</t>
    <phoneticPr fontId="12"/>
  </si>
  <si>
    <t>きょうあいＳＴ</t>
    <phoneticPr fontId="12"/>
  </si>
  <si>
    <t>軽費診療施設</t>
    <phoneticPr fontId="12"/>
  </si>
  <si>
    <t>南かやべ認定こども園会計</t>
    <phoneticPr fontId="12"/>
  </si>
  <si>
    <t>赤川認定こども園</t>
    <phoneticPr fontId="12"/>
  </si>
  <si>
    <t>鍛治さくら認定こども園会計</t>
    <phoneticPr fontId="12"/>
  </si>
  <si>
    <t>つくし認定こども園会計</t>
    <phoneticPr fontId="12"/>
  </si>
  <si>
    <t>駒場認定こども園会計</t>
    <phoneticPr fontId="12"/>
  </si>
  <si>
    <t>ゆりかご認定こども園会計</t>
    <phoneticPr fontId="12"/>
  </si>
  <si>
    <t>千才認定こども園</t>
    <phoneticPr fontId="12"/>
  </si>
  <si>
    <t>中央認定こども園</t>
    <phoneticPr fontId="12"/>
  </si>
  <si>
    <t>谷地頭認定こども園会計</t>
    <phoneticPr fontId="12"/>
  </si>
  <si>
    <t>高盛認定こども園会計</t>
    <phoneticPr fontId="12"/>
  </si>
  <si>
    <t>亀田認定こども園会計</t>
    <phoneticPr fontId="12"/>
  </si>
  <si>
    <t>駒止認定こども園会計</t>
    <phoneticPr fontId="12"/>
  </si>
  <si>
    <t>まろにえ</t>
    <phoneticPr fontId="12"/>
  </si>
  <si>
    <t>ケアハウス花あかり</t>
    <phoneticPr fontId="12"/>
  </si>
  <si>
    <t>知内しおさい園</t>
    <phoneticPr fontId="12"/>
  </si>
  <si>
    <t>みなみかやべ荘</t>
    <phoneticPr fontId="12"/>
  </si>
  <si>
    <t>愛泉寮</t>
    <phoneticPr fontId="12"/>
  </si>
  <si>
    <t>社会福祉法人函館共愛会本部会計</t>
    <phoneticPr fontId="12"/>
  </si>
  <si>
    <t>社会福祉事業  事業活動内訳表</t>
    <phoneticPr fontId="4"/>
  </si>
  <si>
    <t>第二号第三様式（第二十三条第四項関係）</t>
    <rPh sb="0" eb="1">
      <t>ダイ</t>
    </rPh>
    <rPh sb="1" eb="2">
      <t>ニ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</si>
  <si>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不動産賃貸業</t>
    <phoneticPr fontId="12"/>
  </si>
  <si>
    <t>収益事業  事業活動内訳表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</si>
</sst>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6">
    <font>
      <sz val="11"/>
      <color theme="1"/>
      <name val="Yu Gothic"/>
      <family val="2"/>
      <charset val="128"/>
    </font>
    <font>
      <sz val="6"/>
      <name val="Yu Gothic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2"/>
      <name val="Meiryo UI"/>
      <family val="3"/>
      <charset val="128"/>
    </font>
    <font>
      <sz val="14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101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2" fillId="0" borderId="0" xfId="0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left" vertical="top" shrinkToFit="1"/>
    </xf>
    <xf numFmtId="0" fontId="10" fillId="0" borderId="3" xfId="2" applyFont="1" applyBorder="1" applyAlignment="1">
      <alignment horizontal="left" vertical="top" shrinkToFit="1"/>
    </xf>
    <xf numFmtId="0" fontId="10" fillId="0" borderId="1" xfId="2" applyFont="1" applyBorder="1" applyAlignment="1">
      <alignment horizontal="left" vertical="top" shrinkToFit="1"/>
    </xf>
    <xf numFmtId="0" fontId="10" fillId="0" borderId="5" xfId="2" applyFont="1" applyBorder="1" applyAlignment="1">
      <alignment vertical="center"/>
    </xf>
    <xf numFmtId="0" fontId="10" fillId="0" borderId="6" xfId="2" applyFont="1" applyBorder="1" applyAlignment="1">
      <alignment vertical="center" shrinkToFit="1"/>
    </xf>
    <xf numFmtId="0" fontId="10" fillId="0" borderId="7" xfId="2" applyFont="1" applyBorder="1" applyAlignment="1">
      <alignment vertical="center" shrinkToFit="1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0" fillId="0" borderId="10" xfId="2" applyFont="1" applyBorder="1" applyAlignment="1">
      <alignment horizontal="left" vertical="top" shrinkToFit="1"/>
    </xf>
    <xf numFmtId="0" fontId="10" fillId="0" borderId="5" xfId="2" applyFont="1" applyBorder="1">
      <alignment horizontal="left" vertical="top"/>
    </xf>
    <xf numFmtId="0" fontId="10" fillId="0" borderId="6" xfId="2" applyFont="1" applyBorder="1" applyAlignment="1">
      <alignment horizontal="left" vertical="top" shrinkToFit="1"/>
    </xf>
    <xf numFmtId="176" fontId="11" fillId="0" borderId="2" xfId="2" applyNumberFormat="1" applyFont="1" applyBorder="1" applyAlignment="1" applyProtection="1">
      <alignment vertical="top" shrinkToFit="1"/>
      <protection locked="0"/>
    </xf>
    <xf numFmtId="176" fontId="11" fillId="0" borderId="2" xfId="0" applyNumberFormat="1" applyFont="1" applyBorder="1" applyProtection="1">
      <alignment vertical="center"/>
      <protection locked="0"/>
    </xf>
    <xf numFmtId="176" fontId="11" fillId="0" borderId="3" xfId="2" applyNumberFormat="1" applyFont="1" applyBorder="1" applyAlignment="1" applyProtection="1">
      <alignment vertical="top" shrinkToFit="1"/>
      <protection locked="0"/>
    </xf>
    <xf numFmtId="176" fontId="11" fillId="0" borderId="3" xfId="0" applyNumberFormat="1" applyFont="1" applyBorder="1" applyProtection="1">
      <alignment vertical="center"/>
      <protection locked="0"/>
    </xf>
    <xf numFmtId="176" fontId="11" fillId="0" borderId="4" xfId="0" applyNumberFormat="1" applyFont="1" applyBorder="1" applyProtection="1">
      <alignment vertical="center"/>
      <protection locked="0"/>
    </xf>
    <xf numFmtId="176" fontId="11" fillId="0" borderId="1" xfId="2" applyNumberFormat="1" applyFont="1" applyBorder="1" applyAlignment="1" applyProtection="1">
      <alignment vertical="top" shrinkToFit="1"/>
      <protection locked="0"/>
    </xf>
    <xf numFmtId="176" fontId="11" fillId="0" borderId="1" xfId="0" applyNumberFormat="1" applyFont="1" applyBorder="1" applyProtection="1">
      <alignment vertical="center"/>
      <protection locked="0"/>
    </xf>
    <xf numFmtId="176" fontId="11" fillId="0" borderId="6" xfId="2" applyNumberFormat="1" applyFont="1" applyBorder="1" applyAlignment="1" applyProtection="1">
      <alignment vertical="center" shrinkToFit="1"/>
      <protection locked="0"/>
    </xf>
    <xf numFmtId="176" fontId="11" fillId="0" borderId="7" xfId="2" applyNumberFormat="1" applyFont="1" applyBorder="1" applyAlignment="1" applyProtection="1">
      <alignment vertical="center" shrinkToFit="1"/>
      <protection locked="0"/>
    </xf>
    <xf numFmtId="176" fontId="11" fillId="0" borderId="10" xfId="2" applyNumberFormat="1" applyFont="1" applyBorder="1" applyAlignment="1" applyProtection="1">
      <alignment vertical="top" shrinkToFit="1"/>
      <protection locked="0"/>
    </xf>
    <xf numFmtId="176" fontId="11" fillId="0" borderId="6" xfId="2" applyNumberFormat="1" applyFont="1" applyBorder="1" applyAlignment="1" applyProtection="1">
      <alignment vertical="top" shrinkToFit="1"/>
      <protection locked="0"/>
    </xf>
    <xf numFmtId="0" fontId="2" fillId="0" borderId="0" xfId="0" applyFont="1" applyAlignment="1">
      <alignment vertical="center" shrinkToFit="1"/>
    </xf>
    <xf numFmtId="176" fontId="13" fillId="0" borderId="6" xfId="2" applyNumberFormat="1" applyFont="1" applyBorder="1" applyAlignment="1" applyProtection="1">
      <alignment vertical="top" shrinkToFit="1"/>
      <protection locked="0"/>
    </xf>
    <xf numFmtId="176" fontId="13" fillId="0" borderId="1" xfId="0" applyNumberFormat="1" applyFont="1" applyBorder="1" applyProtection="1">
      <alignment vertical="center"/>
      <protection locked="0"/>
    </xf>
    <xf numFmtId="0" fontId="10" fillId="0" borderId="6" xfId="2" applyFont="1" applyBorder="1" applyAlignment="1">
      <alignment vertical="center" shrinkToFit="1"/>
    </xf>
    <xf numFmtId="176" fontId="13" fillId="0" borderId="10" xfId="2" applyNumberFormat="1" applyFont="1" applyBorder="1" applyAlignment="1" applyProtection="1">
      <alignment vertical="top" shrinkToFit="1"/>
      <protection locked="0"/>
    </xf>
    <xf numFmtId="176" fontId="13" fillId="0" borderId="1" xfId="2" applyNumberFormat="1" applyFont="1" applyBorder="1" applyAlignment="1" applyProtection="1">
      <alignment vertical="top" shrinkToFit="1"/>
      <protection locked="0"/>
    </xf>
    <xf numFmtId="176" fontId="13" fillId="0" borderId="3" xfId="2" applyNumberFormat="1" applyFont="1" applyBorder="1" applyAlignment="1" applyProtection="1">
      <alignment vertical="top" shrinkToFit="1"/>
      <protection locked="0"/>
    </xf>
    <xf numFmtId="176" fontId="13" fillId="0" borderId="4" xfId="0" applyNumberFormat="1" applyFont="1" applyBorder="1" applyProtection="1">
      <alignment vertical="center"/>
      <protection locked="0"/>
    </xf>
    <xf numFmtId="176" fontId="13" fillId="0" borderId="3" xfId="0" applyNumberFormat="1" applyFont="1" applyBorder="1" applyProtection="1">
      <alignment vertical="center"/>
      <protection locked="0"/>
    </xf>
    <xf numFmtId="176" fontId="13" fillId="0" borderId="2" xfId="0" applyNumberFormat="1" applyFont="1" applyBorder="1" applyProtection="1">
      <alignment vertical="center"/>
      <protection locked="0"/>
    </xf>
    <xf numFmtId="176" fontId="13" fillId="0" borderId="6" xfId="2" applyNumberFormat="1" applyFont="1" applyBorder="1" applyAlignment="1" applyProtection="1">
      <alignment vertical="center" shrinkToFit="1"/>
      <protection locked="0"/>
    </xf>
    <xf numFmtId="176" fontId="13" fillId="0" borderId="7" xfId="2" applyNumberFormat="1" applyFont="1" applyBorder="1" applyAlignment="1" applyProtection="1">
      <alignment vertical="center" shrinkToFit="1"/>
      <protection locked="0"/>
    </xf>
    <xf numFmtId="176" fontId="13" fillId="0" borderId="2" xfId="2" applyNumberFormat="1" applyFont="1" applyBorder="1" applyAlignment="1" applyProtection="1">
      <alignment vertical="top" shrinkToFit="1"/>
      <protection locked="0"/>
    </xf>
    <xf numFmtId="49" fontId="10" fillId="0" borderId="1" xfId="1" applyNumberFormat="1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vertical="center" textRotation="255" shrinkToFit="1"/>
    </xf>
    <xf numFmtId="0" fontId="10" fillId="0" borderId="3" xfId="2" applyFont="1" applyBorder="1" applyAlignment="1">
      <alignment vertical="center" textRotation="255" shrinkToFit="1"/>
    </xf>
    <xf numFmtId="0" fontId="10" fillId="0" borderId="4" xfId="2" applyFont="1" applyBorder="1" applyAlignment="1">
      <alignment vertical="center" textRotation="255" shrinkToFit="1"/>
    </xf>
    <xf numFmtId="0" fontId="10" fillId="0" borderId="2" xfId="2" applyFont="1" applyBorder="1" applyAlignment="1">
      <alignment horizontal="left" vertical="center" textRotation="255"/>
    </xf>
    <xf numFmtId="0" fontId="10" fillId="0" borderId="3" xfId="2" applyFont="1" applyBorder="1" applyAlignment="1">
      <alignment horizontal="left" vertical="center" textRotation="255"/>
    </xf>
    <xf numFmtId="0" fontId="10" fillId="0" borderId="4" xfId="2" applyFont="1" applyBorder="1" applyAlignment="1">
      <alignment horizontal="left" vertical="center" textRotation="255"/>
    </xf>
    <xf numFmtId="0" fontId="10" fillId="0" borderId="5" xfId="2" applyFont="1" applyBorder="1" applyAlignment="1">
      <alignment horizontal="center" vertical="top" shrinkToFit="1"/>
    </xf>
    <xf numFmtId="0" fontId="10" fillId="0" borderId="6" xfId="2" applyFont="1" applyBorder="1" applyAlignment="1">
      <alignment horizontal="center" vertical="top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10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center" textRotation="255"/>
    </xf>
    <xf numFmtId="0" fontId="7" fillId="0" borderId="4" xfId="2" applyFont="1" applyBorder="1" applyAlignment="1">
      <alignment horizontal="left" vertical="center" textRotation="255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 shrinkToFit="1"/>
      <protection locked="0"/>
    </xf>
    <xf numFmtId="49" fontId="10" fillId="0" borderId="5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6" xfId="1" applyNumberFormat="1" applyFont="1" applyBorder="1" applyAlignment="1">
      <alignment horizontal="center" vertical="center" shrinkToFit="1"/>
    </xf>
    <xf numFmtId="0" fontId="10" fillId="0" borderId="5" xfId="2" applyFont="1" applyBorder="1" applyAlignment="1">
      <alignment vertical="center" shrinkToFit="1"/>
    </xf>
    <xf numFmtId="0" fontId="10" fillId="0" borderId="6" xfId="2" applyFont="1" applyBorder="1" applyAlignment="1">
      <alignment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7" fillId="0" borderId="8" xfId="1" applyNumberFormat="1" applyFont="1" applyBorder="1" applyAlignment="1">
      <alignment horizontal="center" vertical="center" shrinkToFit="1"/>
    </xf>
    <xf numFmtId="49" fontId="7" fillId="0" borderId="6" xfId="1" applyNumberFormat="1" applyFont="1" applyBorder="1" applyAlignment="1">
      <alignment horizontal="center" vertical="center" shrinkToFit="1"/>
    </xf>
    <xf numFmtId="0" fontId="10" fillId="0" borderId="5" xfId="2" applyFont="1" applyBorder="1" applyAlignment="1">
      <alignment horizontal="left" vertical="top" shrinkToFit="1"/>
    </xf>
    <xf numFmtId="0" fontId="10" fillId="0" borderId="6" xfId="2" applyFont="1" applyBorder="1" applyAlignment="1">
      <alignment horizontal="left" vertical="top" shrinkToFit="1"/>
    </xf>
  </cellXfs>
  <cellStyles count="3">
    <cellStyle name="標準" xfId="0" builtinId="0"/>
    <cellStyle name="標準 2" xfId="2" xr:uid="{D60EF55B-A86A-467A-ABEF-52D596B8DC71}"/>
    <cellStyle name="標準 3" xfId="1" xr:uid="{1E517130-7BE0-4869-A36C-18F7283FD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6D90-1618-4CBD-A2E5-5C8B331C8664}">
  <sheetPr>
    <pageSetUpPr fitToPage="1"/>
  </sheetPr>
  <dimension ref="B2:G73"/>
  <sheetViews>
    <sheetView showGridLines="0" workbookViewId="0">
      <selection activeCell="D15" sqref="D15"/>
    </sheetView>
  </sheetViews>
  <sheetFormatPr defaultRowHeight="18.75"/>
  <cols>
    <col min="1" max="3" width="2.875" customWidth="1"/>
    <col min="4" max="4" width="60.25" customWidth="1"/>
    <col min="5" max="7" width="20.75" customWidth="1"/>
  </cols>
  <sheetData>
    <row r="2" spans="2:7" ht="21">
      <c r="B2" s="1"/>
      <c r="C2" s="1"/>
      <c r="D2" s="1"/>
      <c r="E2" s="2"/>
      <c r="F2" s="2"/>
      <c r="G2" s="3" t="s">
        <v>0</v>
      </c>
    </row>
    <row r="3" spans="2:7" ht="21">
      <c r="B3" s="80" t="s">
        <v>1</v>
      </c>
      <c r="C3" s="80"/>
      <c r="D3" s="80"/>
      <c r="E3" s="80"/>
      <c r="F3" s="80"/>
      <c r="G3" s="80"/>
    </row>
    <row r="4" spans="2:7">
      <c r="B4" s="4"/>
      <c r="C4" s="4"/>
      <c r="D4" s="4"/>
      <c r="E4" s="4"/>
      <c r="F4" s="4"/>
      <c r="G4" s="2"/>
    </row>
    <row r="5" spans="2:7" ht="21">
      <c r="B5" s="81" t="s">
        <v>2</v>
      </c>
      <c r="C5" s="81"/>
      <c r="D5" s="81"/>
      <c r="E5" s="81"/>
      <c r="F5" s="81"/>
      <c r="G5" s="81"/>
    </row>
    <row r="6" spans="2:7">
      <c r="B6" s="5"/>
      <c r="C6" s="5"/>
      <c r="D6" s="5"/>
      <c r="E6" s="5"/>
      <c r="F6" s="2"/>
      <c r="G6" s="5" t="s">
        <v>3</v>
      </c>
    </row>
    <row r="7" spans="2:7">
      <c r="B7" s="82" t="s">
        <v>4</v>
      </c>
      <c r="C7" s="82"/>
      <c r="D7" s="82"/>
      <c r="E7" s="29" t="s">
        <v>5</v>
      </c>
      <c r="F7" s="29" t="s">
        <v>6</v>
      </c>
      <c r="G7" s="29" t="s">
        <v>7</v>
      </c>
    </row>
    <row r="8" spans="2:7">
      <c r="B8" s="75" t="s">
        <v>8</v>
      </c>
      <c r="C8" s="75" t="s">
        <v>9</v>
      </c>
      <c r="D8" s="30" t="s">
        <v>10</v>
      </c>
      <c r="E8" s="41">
        <v>1381141696</v>
      </c>
      <c r="F8" s="42">
        <v>1494818399</v>
      </c>
      <c r="G8" s="41">
        <f>E8-F8</f>
        <v>-113676703</v>
      </c>
    </row>
    <row r="9" spans="2:7">
      <c r="B9" s="76"/>
      <c r="C9" s="76"/>
      <c r="D9" s="31" t="s">
        <v>11</v>
      </c>
      <c r="E9" s="43">
        <v>238443463</v>
      </c>
      <c r="F9" s="44">
        <v>247778108</v>
      </c>
      <c r="G9" s="43">
        <f t="shared" ref="G9:G72" si="0">E9-F9</f>
        <v>-9334645</v>
      </c>
    </row>
    <row r="10" spans="2:7">
      <c r="B10" s="76"/>
      <c r="C10" s="76"/>
      <c r="D10" s="31" t="s">
        <v>12</v>
      </c>
      <c r="E10" s="43">
        <v>1264837502</v>
      </c>
      <c r="F10" s="44">
        <v>1267519496</v>
      </c>
      <c r="G10" s="43">
        <f t="shared" si="0"/>
        <v>-2681994</v>
      </c>
    </row>
    <row r="11" spans="2:7">
      <c r="B11" s="76"/>
      <c r="C11" s="76"/>
      <c r="D11" s="31" t="s">
        <v>13</v>
      </c>
      <c r="E11" s="43">
        <v>624124967</v>
      </c>
      <c r="F11" s="44">
        <v>3897970486</v>
      </c>
      <c r="G11" s="43">
        <f t="shared" si="0"/>
        <v>-3273845519</v>
      </c>
    </row>
    <row r="12" spans="2:7">
      <c r="B12" s="76"/>
      <c r="C12" s="76"/>
      <c r="D12" s="31" t="s">
        <v>14</v>
      </c>
      <c r="E12" s="43">
        <v>0</v>
      </c>
      <c r="F12" s="44">
        <v>0</v>
      </c>
      <c r="G12" s="43">
        <f t="shared" si="0"/>
        <v>0</v>
      </c>
    </row>
    <row r="13" spans="2:7">
      <c r="B13" s="76"/>
      <c r="C13" s="76"/>
      <c r="D13" s="31" t="s">
        <v>15</v>
      </c>
      <c r="E13" s="43">
        <v>7870219</v>
      </c>
      <c r="F13" s="44">
        <v>9552100</v>
      </c>
      <c r="G13" s="43">
        <f t="shared" si="0"/>
        <v>-1681881</v>
      </c>
    </row>
    <row r="14" spans="2:7">
      <c r="B14" s="76"/>
      <c r="C14" s="76"/>
      <c r="D14" s="31" t="s">
        <v>16</v>
      </c>
      <c r="E14" s="43">
        <v>8190741</v>
      </c>
      <c r="F14" s="44">
        <v>927167</v>
      </c>
      <c r="G14" s="43">
        <f t="shared" si="0"/>
        <v>7263574</v>
      </c>
    </row>
    <row r="15" spans="2:7">
      <c r="B15" s="76"/>
      <c r="C15" s="76"/>
      <c r="D15" s="31" t="s">
        <v>17</v>
      </c>
      <c r="E15" s="43">
        <v>0</v>
      </c>
      <c r="F15" s="45">
        <v>0</v>
      </c>
      <c r="G15" s="43">
        <f t="shared" si="0"/>
        <v>0</v>
      </c>
    </row>
    <row r="16" spans="2:7">
      <c r="B16" s="76"/>
      <c r="C16" s="77"/>
      <c r="D16" s="32" t="s">
        <v>18</v>
      </c>
      <c r="E16" s="46">
        <f>+E8+E9+E10+E11+E12+E13+E14+E15</f>
        <v>3524608588</v>
      </c>
      <c r="F16" s="47">
        <f>+F8+F9+F10+F11+F12+F13+F14+F15</f>
        <v>6918565756</v>
      </c>
      <c r="G16" s="46">
        <f t="shared" si="0"/>
        <v>-3393957168</v>
      </c>
    </row>
    <row r="17" spans="2:7">
      <c r="B17" s="76"/>
      <c r="C17" s="75" t="s">
        <v>19</v>
      </c>
      <c r="D17" s="31" t="s">
        <v>20</v>
      </c>
      <c r="E17" s="43">
        <v>2351439576</v>
      </c>
      <c r="F17" s="42">
        <v>4080311102</v>
      </c>
      <c r="G17" s="43">
        <f t="shared" si="0"/>
        <v>-1728871526</v>
      </c>
    </row>
    <row r="18" spans="2:7">
      <c r="B18" s="76"/>
      <c r="C18" s="76"/>
      <c r="D18" s="31" t="s">
        <v>21</v>
      </c>
      <c r="E18" s="43">
        <v>500778010</v>
      </c>
      <c r="F18" s="44">
        <v>1143472537</v>
      </c>
      <c r="G18" s="43">
        <f t="shared" si="0"/>
        <v>-642694527</v>
      </c>
    </row>
    <row r="19" spans="2:7">
      <c r="B19" s="76"/>
      <c r="C19" s="76"/>
      <c r="D19" s="31" t="s">
        <v>22</v>
      </c>
      <c r="E19" s="43">
        <v>358736620</v>
      </c>
      <c r="F19" s="44">
        <v>777849794</v>
      </c>
      <c r="G19" s="43">
        <f t="shared" si="0"/>
        <v>-419113174</v>
      </c>
    </row>
    <row r="20" spans="2:7">
      <c r="B20" s="76"/>
      <c r="C20" s="76"/>
      <c r="D20" s="31" t="s">
        <v>23</v>
      </c>
      <c r="E20" s="43">
        <v>3266351</v>
      </c>
      <c r="F20" s="44">
        <v>2628005</v>
      </c>
      <c r="G20" s="43">
        <f t="shared" si="0"/>
        <v>638346</v>
      </c>
    </row>
    <row r="21" spans="2:7">
      <c r="B21" s="76"/>
      <c r="C21" s="76"/>
      <c r="D21" s="31" t="s">
        <v>24</v>
      </c>
      <c r="E21" s="43">
        <v>258663973</v>
      </c>
      <c r="F21" s="44">
        <v>480566713</v>
      </c>
      <c r="G21" s="43">
        <f t="shared" si="0"/>
        <v>-221902740</v>
      </c>
    </row>
    <row r="22" spans="2:7">
      <c r="B22" s="76"/>
      <c r="C22" s="76"/>
      <c r="D22" s="31" t="s">
        <v>25</v>
      </c>
      <c r="E22" s="43">
        <v>-104444821</v>
      </c>
      <c r="F22" s="44">
        <v>-104523158</v>
      </c>
      <c r="G22" s="43">
        <f t="shared" si="0"/>
        <v>78337</v>
      </c>
    </row>
    <row r="23" spans="2:7">
      <c r="B23" s="76"/>
      <c r="C23" s="76"/>
      <c r="D23" s="31" t="s">
        <v>26</v>
      </c>
      <c r="E23" s="43">
        <v>0</v>
      </c>
      <c r="F23" s="44">
        <v>234447</v>
      </c>
      <c r="G23" s="43">
        <f t="shared" si="0"/>
        <v>-234447</v>
      </c>
    </row>
    <row r="24" spans="2:7">
      <c r="B24" s="76"/>
      <c r="C24" s="76"/>
      <c r="D24" s="31" t="s">
        <v>27</v>
      </c>
      <c r="E24" s="43">
        <v>0</v>
      </c>
      <c r="F24" s="44">
        <v>0</v>
      </c>
      <c r="G24" s="43">
        <f t="shared" si="0"/>
        <v>0</v>
      </c>
    </row>
    <row r="25" spans="2:7">
      <c r="B25" s="76"/>
      <c r="C25" s="76"/>
      <c r="D25" s="31" t="s">
        <v>28</v>
      </c>
      <c r="E25" s="43">
        <v>10706113</v>
      </c>
      <c r="F25" s="45">
        <v>3847723</v>
      </c>
      <c r="G25" s="43">
        <f t="shared" si="0"/>
        <v>6858390</v>
      </c>
    </row>
    <row r="26" spans="2:7">
      <c r="B26" s="76"/>
      <c r="C26" s="77"/>
      <c r="D26" s="32" t="s">
        <v>29</v>
      </c>
      <c r="E26" s="46">
        <f>+E17+E18+E19+E20+E21+E22+E23+E24+E25</f>
        <v>3379145822</v>
      </c>
      <c r="F26" s="47">
        <f>+F17+F18+F19+F20+F21+F22+F23+F24+F25</f>
        <v>6384387163</v>
      </c>
      <c r="G26" s="46">
        <f t="shared" si="0"/>
        <v>-3005241341</v>
      </c>
    </row>
    <row r="27" spans="2:7">
      <c r="B27" s="77"/>
      <c r="C27" s="33" t="s">
        <v>30</v>
      </c>
      <c r="D27" s="34"/>
      <c r="E27" s="48">
        <f xml:space="preserve"> +E16 - E26</f>
        <v>145462766</v>
      </c>
      <c r="F27" s="47">
        <f xml:space="preserve"> +F16 - F26</f>
        <v>534178593</v>
      </c>
      <c r="G27" s="48">
        <f t="shared" si="0"/>
        <v>-388715827</v>
      </c>
    </row>
    <row r="28" spans="2:7">
      <c r="B28" s="75" t="s">
        <v>31</v>
      </c>
      <c r="C28" s="75" t="s">
        <v>9</v>
      </c>
      <c r="D28" s="31" t="s">
        <v>32</v>
      </c>
      <c r="E28" s="43">
        <v>0</v>
      </c>
      <c r="F28" s="42">
        <v>0</v>
      </c>
      <c r="G28" s="43">
        <f t="shared" si="0"/>
        <v>0</v>
      </c>
    </row>
    <row r="29" spans="2:7">
      <c r="B29" s="76"/>
      <c r="C29" s="76"/>
      <c r="D29" s="31" t="s">
        <v>33</v>
      </c>
      <c r="E29" s="43">
        <v>255200</v>
      </c>
      <c r="F29" s="44">
        <v>268980</v>
      </c>
      <c r="G29" s="43">
        <f t="shared" si="0"/>
        <v>-13780</v>
      </c>
    </row>
    <row r="30" spans="2:7">
      <c r="B30" s="76"/>
      <c r="C30" s="76"/>
      <c r="D30" s="31" t="s">
        <v>34</v>
      </c>
      <c r="E30" s="43">
        <v>0</v>
      </c>
      <c r="F30" s="44">
        <v>0</v>
      </c>
      <c r="G30" s="43">
        <f t="shared" si="0"/>
        <v>0</v>
      </c>
    </row>
    <row r="31" spans="2:7">
      <c r="B31" s="76"/>
      <c r="C31" s="76"/>
      <c r="D31" s="31" t="s">
        <v>35</v>
      </c>
      <c r="E31" s="43">
        <v>0</v>
      </c>
      <c r="F31" s="44">
        <v>0</v>
      </c>
      <c r="G31" s="43">
        <f t="shared" si="0"/>
        <v>0</v>
      </c>
    </row>
    <row r="32" spans="2:7">
      <c r="B32" s="76"/>
      <c r="C32" s="76"/>
      <c r="D32" s="31" t="s">
        <v>36</v>
      </c>
      <c r="E32" s="43">
        <v>0</v>
      </c>
      <c r="F32" s="44">
        <v>0</v>
      </c>
      <c r="G32" s="43">
        <f t="shared" si="0"/>
        <v>0</v>
      </c>
    </row>
    <row r="33" spans="2:7">
      <c r="B33" s="76"/>
      <c r="C33" s="76"/>
      <c r="D33" s="31" t="s">
        <v>37</v>
      </c>
      <c r="E33" s="43">
        <v>0</v>
      </c>
      <c r="F33" s="44">
        <v>0</v>
      </c>
      <c r="G33" s="43">
        <f t="shared" si="0"/>
        <v>0</v>
      </c>
    </row>
    <row r="34" spans="2:7">
      <c r="B34" s="76"/>
      <c r="C34" s="76"/>
      <c r="D34" s="31" t="s">
        <v>38</v>
      </c>
      <c r="E34" s="43">
        <v>0</v>
      </c>
      <c r="F34" s="44">
        <v>0</v>
      </c>
      <c r="G34" s="43">
        <f t="shared" si="0"/>
        <v>0</v>
      </c>
    </row>
    <row r="35" spans="2:7">
      <c r="B35" s="76"/>
      <c r="C35" s="76"/>
      <c r="D35" s="31" t="s">
        <v>39</v>
      </c>
      <c r="E35" s="43">
        <v>0</v>
      </c>
      <c r="F35" s="44">
        <v>0</v>
      </c>
      <c r="G35" s="43">
        <f t="shared" si="0"/>
        <v>0</v>
      </c>
    </row>
    <row r="36" spans="2:7">
      <c r="B36" s="76"/>
      <c r="C36" s="76"/>
      <c r="D36" s="31" t="s">
        <v>40</v>
      </c>
      <c r="E36" s="43">
        <v>12942741</v>
      </c>
      <c r="F36" s="45">
        <v>47700669</v>
      </c>
      <c r="G36" s="43">
        <f t="shared" si="0"/>
        <v>-34757928</v>
      </c>
    </row>
    <row r="37" spans="2:7">
      <c r="B37" s="76"/>
      <c r="C37" s="77"/>
      <c r="D37" s="32" t="s">
        <v>41</v>
      </c>
      <c r="E37" s="46">
        <f>+E28+E29+E30+E31+E32+E33+E34+E35+E36</f>
        <v>13197941</v>
      </c>
      <c r="F37" s="47">
        <f>+F28+F29+F30+F31+F32+F33+F34+F35+F36</f>
        <v>47969649</v>
      </c>
      <c r="G37" s="46">
        <f t="shared" si="0"/>
        <v>-34771708</v>
      </c>
    </row>
    <row r="38" spans="2:7">
      <c r="B38" s="76"/>
      <c r="C38" s="75" t="s">
        <v>19</v>
      </c>
      <c r="D38" s="31" t="s">
        <v>42</v>
      </c>
      <c r="E38" s="43">
        <v>16441668</v>
      </c>
      <c r="F38" s="42">
        <v>30266838</v>
      </c>
      <c r="G38" s="43">
        <f t="shared" si="0"/>
        <v>-13825170</v>
      </c>
    </row>
    <row r="39" spans="2:7">
      <c r="B39" s="76"/>
      <c r="C39" s="76"/>
      <c r="D39" s="31" t="s">
        <v>43</v>
      </c>
      <c r="E39" s="43">
        <v>0</v>
      </c>
      <c r="F39" s="44">
        <v>0</v>
      </c>
      <c r="G39" s="43">
        <f t="shared" si="0"/>
        <v>0</v>
      </c>
    </row>
    <row r="40" spans="2:7">
      <c r="B40" s="76"/>
      <c r="C40" s="76"/>
      <c r="D40" s="31" t="s">
        <v>44</v>
      </c>
      <c r="E40" s="43">
        <v>0</v>
      </c>
      <c r="F40" s="44">
        <v>0</v>
      </c>
      <c r="G40" s="43">
        <f t="shared" si="0"/>
        <v>0</v>
      </c>
    </row>
    <row r="41" spans="2:7">
      <c r="B41" s="76"/>
      <c r="C41" s="76"/>
      <c r="D41" s="31" t="s">
        <v>45</v>
      </c>
      <c r="E41" s="43">
        <v>0</v>
      </c>
      <c r="F41" s="44">
        <v>0</v>
      </c>
      <c r="G41" s="43">
        <f t="shared" si="0"/>
        <v>0</v>
      </c>
    </row>
    <row r="42" spans="2:7">
      <c r="B42" s="76"/>
      <c r="C42" s="76"/>
      <c r="D42" s="31" t="s">
        <v>46</v>
      </c>
      <c r="E42" s="43">
        <v>0</v>
      </c>
      <c r="F42" s="44">
        <v>0</v>
      </c>
      <c r="G42" s="43">
        <f t="shared" si="0"/>
        <v>0</v>
      </c>
    </row>
    <row r="43" spans="2:7">
      <c r="B43" s="76"/>
      <c r="C43" s="76"/>
      <c r="D43" s="31" t="s">
        <v>47</v>
      </c>
      <c r="E43" s="43">
        <v>0</v>
      </c>
      <c r="F43" s="44">
        <v>0</v>
      </c>
      <c r="G43" s="43">
        <f t="shared" si="0"/>
        <v>0</v>
      </c>
    </row>
    <row r="44" spans="2:7">
      <c r="B44" s="76"/>
      <c r="C44" s="76"/>
      <c r="D44" s="31" t="s">
        <v>48</v>
      </c>
      <c r="E44" s="43">
        <v>0</v>
      </c>
      <c r="F44" s="44">
        <v>0</v>
      </c>
      <c r="G44" s="43">
        <f t="shared" si="0"/>
        <v>0</v>
      </c>
    </row>
    <row r="45" spans="2:7">
      <c r="B45" s="76"/>
      <c r="C45" s="76"/>
      <c r="D45" s="31" t="s">
        <v>49</v>
      </c>
      <c r="E45" s="43">
        <v>2805674</v>
      </c>
      <c r="F45" s="45">
        <v>1871655</v>
      </c>
      <c r="G45" s="43">
        <f t="shared" si="0"/>
        <v>934019</v>
      </c>
    </row>
    <row r="46" spans="2:7">
      <c r="B46" s="76"/>
      <c r="C46" s="77"/>
      <c r="D46" s="32" t="s">
        <v>50</v>
      </c>
      <c r="E46" s="46">
        <f>+E38+E39+E40+E41+E42+E43+E44+E45</f>
        <v>19247342</v>
      </c>
      <c r="F46" s="47">
        <f>+F38+F39+F40+F41+F42+F43+F44+F45</f>
        <v>32138493</v>
      </c>
      <c r="G46" s="46">
        <f t="shared" si="0"/>
        <v>-12891151</v>
      </c>
    </row>
    <row r="47" spans="2:7">
      <c r="B47" s="77"/>
      <c r="C47" s="33" t="s">
        <v>51</v>
      </c>
      <c r="D47" s="35"/>
      <c r="E47" s="49">
        <f xml:space="preserve"> +E37 - E46</f>
        <v>-6049401</v>
      </c>
      <c r="F47" s="47">
        <f xml:space="preserve"> +F37 - F46</f>
        <v>15831156</v>
      </c>
      <c r="G47" s="49">
        <f t="shared" si="0"/>
        <v>-21880557</v>
      </c>
    </row>
    <row r="48" spans="2:7">
      <c r="B48" s="33" t="s">
        <v>52</v>
      </c>
      <c r="C48" s="36"/>
      <c r="D48" s="34"/>
      <c r="E48" s="48">
        <f xml:space="preserve"> +E27 +E47</f>
        <v>139413365</v>
      </c>
      <c r="F48" s="47">
        <f xml:space="preserve"> +F27 +F47</f>
        <v>550009749</v>
      </c>
      <c r="G48" s="48">
        <f t="shared" si="0"/>
        <v>-410596384</v>
      </c>
    </row>
    <row r="49" spans="2:7">
      <c r="B49" s="75" t="s">
        <v>53</v>
      </c>
      <c r="C49" s="75" t="s">
        <v>9</v>
      </c>
      <c r="D49" s="31" t="s">
        <v>54</v>
      </c>
      <c r="E49" s="43">
        <v>21521000</v>
      </c>
      <c r="F49" s="42">
        <v>21104000</v>
      </c>
      <c r="G49" s="43">
        <f t="shared" si="0"/>
        <v>417000</v>
      </c>
    </row>
    <row r="50" spans="2:7">
      <c r="B50" s="76"/>
      <c r="C50" s="76"/>
      <c r="D50" s="31" t="s">
        <v>55</v>
      </c>
      <c r="E50" s="43">
        <v>0</v>
      </c>
      <c r="F50" s="44">
        <v>0</v>
      </c>
      <c r="G50" s="43">
        <f t="shared" si="0"/>
        <v>0</v>
      </c>
    </row>
    <row r="51" spans="2:7">
      <c r="B51" s="76"/>
      <c r="C51" s="76"/>
      <c r="D51" s="31" t="s">
        <v>56</v>
      </c>
      <c r="E51" s="43">
        <v>0</v>
      </c>
      <c r="F51" s="44">
        <v>0</v>
      </c>
      <c r="G51" s="43">
        <f t="shared" si="0"/>
        <v>0</v>
      </c>
    </row>
    <row r="52" spans="2:7">
      <c r="B52" s="76"/>
      <c r="C52" s="76"/>
      <c r="D52" s="31" t="s">
        <v>57</v>
      </c>
      <c r="E52" s="43">
        <v>0</v>
      </c>
      <c r="F52" s="44">
        <v>0</v>
      </c>
      <c r="G52" s="43">
        <f t="shared" si="0"/>
        <v>0</v>
      </c>
    </row>
    <row r="53" spans="2:7">
      <c r="B53" s="76"/>
      <c r="C53" s="76"/>
      <c r="D53" s="31" t="s">
        <v>58</v>
      </c>
      <c r="E53" s="43">
        <v>99999</v>
      </c>
      <c r="F53" s="44">
        <v>0</v>
      </c>
      <c r="G53" s="43">
        <f t="shared" si="0"/>
        <v>99999</v>
      </c>
    </row>
    <row r="54" spans="2:7">
      <c r="B54" s="76"/>
      <c r="C54" s="76"/>
      <c r="D54" s="31" t="s">
        <v>59</v>
      </c>
      <c r="E54" s="43">
        <v>0</v>
      </c>
      <c r="F54" s="44">
        <v>0</v>
      </c>
      <c r="G54" s="43">
        <f t="shared" si="0"/>
        <v>0</v>
      </c>
    </row>
    <row r="55" spans="2:7">
      <c r="B55" s="76"/>
      <c r="C55" s="76"/>
      <c r="D55" s="31" t="s">
        <v>60</v>
      </c>
      <c r="E55" s="43">
        <v>0</v>
      </c>
      <c r="F55" s="45">
        <v>0</v>
      </c>
      <c r="G55" s="43">
        <f t="shared" si="0"/>
        <v>0</v>
      </c>
    </row>
    <row r="56" spans="2:7">
      <c r="B56" s="76"/>
      <c r="C56" s="77"/>
      <c r="D56" s="32" t="s">
        <v>61</v>
      </c>
      <c r="E56" s="46">
        <f>+E49+E50+E51+E52+E53+E54+E55</f>
        <v>21620999</v>
      </c>
      <c r="F56" s="47">
        <f>+F49+F50+F51+F52+F53+F54+F55</f>
        <v>21104000</v>
      </c>
      <c r="G56" s="46">
        <f t="shared" si="0"/>
        <v>516999</v>
      </c>
    </row>
    <row r="57" spans="2:7">
      <c r="B57" s="76"/>
      <c r="C57" s="75" t="s">
        <v>19</v>
      </c>
      <c r="D57" s="31" t="s">
        <v>62</v>
      </c>
      <c r="E57" s="43">
        <v>0</v>
      </c>
      <c r="F57" s="42">
        <v>0</v>
      </c>
      <c r="G57" s="43">
        <f t="shared" si="0"/>
        <v>0</v>
      </c>
    </row>
    <row r="58" spans="2:7">
      <c r="B58" s="76"/>
      <c r="C58" s="76"/>
      <c r="D58" s="31" t="s">
        <v>63</v>
      </c>
      <c r="E58" s="43">
        <v>0</v>
      </c>
      <c r="F58" s="44">
        <v>0</v>
      </c>
      <c r="G58" s="43">
        <f t="shared" si="0"/>
        <v>0</v>
      </c>
    </row>
    <row r="59" spans="2:7">
      <c r="B59" s="76"/>
      <c r="C59" s="76"/>
      <c r="D59" s="31" t="s">
        <v>64</v>
      </c>
      <c r="E59" s="43">
        <v>6</v>
      </c>
      <c r="F59" s="44">
        <v>8957839</v>
      </c>
      <c r="G59" s="43">
        <f t="shared" si="0"/>
        <v>-8957833</v>
      </c>
    </row>
    <row r="60" spans="2:7">
      <c r="B60" s="76"/>
      <c r="C60" s="76"/>
      <c r="D60" s="31" t="s">
        <v>65</v>
      </c>
      <c r="E60" s="43">
        <v>0</v>
      </c>
      <c r="F60" s="44">
        <v>0</v>
      </c>
      <c r="G60" s="43">
        <f t="shared" si="0"/>
        <v>0</v>
      </c>
    </row>
    <row r="61" spans="2:7">
      <c r="B61" s="76"/>
      <c r="C61" s="76"/>
      <c r="D61" s="31" t="s">
        <v>66</v>
      </c>
      <c r="E61" s="43">
        <v>0</v>
      </c>
      <c r="F61" s="44">
        <v>0</v>
      </c>
      <c r="G61" s="43">
        <f t="shared" si="0"/>
        <v>0</v>
      </c>
    </row>
    <row r="62" spans="2:7">
      <c r="B62" s="76"/>
      <c r="C62" s="76"/>
      <c r="D62" s="31" t="s">
        <v>67</v>
      </c>
      <c r="E62" s="43">
        <v>0</v>
      </c>
      <c r="F62" s="44">
        <v>0</v>
      </c>
      <c r="G62" s="43">
        <f t="shared" si="0"/>
        <v>0</v>
      </c>
    </row>
    <row r="63" spans="2:7">
      <c r="B63" s="76"/>
      <c r="C63" s="76"/>
      <c r="D63" s="31" t="s">
        <v>68</v>
      </c>
      <c r="E63" s="43">
        <v>0</v>
      </c>
      <c r="F63" s="44">
        <v>0</v>
      </c>
      <c r="G63" s="43">
        <f t="shared" si="0"/>
        <v>0</v>
      </c>
    </row>
    <row r="64" spans="2:7">
      <c r="B64" s="76"/>
      <c r="C64" s="76"/>
      <c r="D64" s="31" t="s">
        <v>69</v>
      </c>
      <c r="E64" s="43">
        <v>1703394564</v>
      </c>
      <c r="F64" s="45">
        <v>10120</v>
      </c>
      <c r="G64" s="43">
        <f t="shared" si="0"/>
        <v>1703384444</v>
      </c>
    </row>
    <row r="65" spans="2:7">
      <c r="B65" s="76"/>
      <c r="C65" s="77"/>
      <c r="D65" s="32" t="s">
        <v>70</v>
      </c>
      <c r="E65" s="46">
        <f>+E57+E58+E59+E60+E61+E62+E63+E64</f>
        <v>1703394570</v>
      </c>
      <c r="F65" s="47">
        <f>+F57+F58+F59+F60+F61+F62+F63+F64</f>
        <v>8967959</v>
      </c>
      <c r="G65" s="46">
        <f t="shared" si="0"/>
        <v>1694426611</v>
      </c>
    </row>
    <row r="66" spans="2:7">
      <c r="B66" s="77"/>
      <c r="C66" s="37" t="s">
        <v>71</v>
      </c>
      <c r="D66" s="38"/>
      <c r="E66" s="50">
        <f xml:space="preserve"> +E56 - E65</f>
        <v>-1681773571</v>
      </c>
      <c r="F66" s="47">
        <f xml:space="preserve"> +F56 - F65</f>
        <v>12136041</v>
      </c>
      <c r="G66" s="50">
        <f t="shared" si="0"/>
        <v>-1693909612</v>
      </c>
    </row>
    <row r="67" spans="2:7">
      <c r="B67" s="33" t="s">
        <v>72</v>
      </c>
      <c r="C67" s="39"/>
      <c r="D67" s="40"/>
      <c r="E67" s="51">
        <f xml:space="preserve"> +E48 +E66</f>
        <v>-1542360206</v>
      </c>
      <c r="F67" s="47">
        <f xml:space="preserve"> +F48 +F66</f>
        <v>562145790</v>
      </c>
      <c r="G67" s="51">
        <f t="shared" si="0"/>
        <v>-2104505996</v>
      </c>
    </row>
    <row r="68" spans="2:7">
      <c r="B68" s="72" t="s">
        <v>73</v>
      </c>
      <c r="C68" s="39" t="s">
        <v>74</v>
      </c>
      <c r="D68" s="40"/>
      <c r="E68" s="51">
        <v>2896557870</v>
      </c>
      <c r="F68" s="47">
        <v>2653862080</v>
      </c>
      <c r="G68" s="51">
        <f t="shared" si="0"/>
        <v>242695790</v>
      </c>
    </row>
    <row r="69" spans="2:7">
      <c r="B69" s="73"/>
      <c r="C69" s="39" t="s">
        <v>75</v>
      </c>
      <c r="D69" s="40"/>
      <c r="E69" s="51">
        <f xml:space="preserve"> +E67 +E68</f>
        <v>1354197664</v>
      </c>
      <c r="F69" s="47">
        <f xml:space="preserve"> +F67 +F68</f>
        <v>3216007870</v>
      </c>
      <c r="G69" s="51">
        <f t="shared" si="0"/>
        <v>-1861810206</v>
      </c>
    </row>
    <row r="70" spans="2:7">
      <c r="B70" s="73"/>
      <c r="C70" s="39" t="s">
        <v>76</v>
      </c>
      <c r="D70" s="40"/>
      <c r="E70" s="51">
        <v>1398819100</v>
      </c>
      <c r="F70" s="47">
        <v>0</v>
      </c>
      <c r="G70" s="51">
        <f t="shared" si="0"/>
        <v>1398819100</v>
      </c>
    </row>
    <row r="71" spans="2:7">
      <c r="B71" s="73"/>
      <c r="C71" s="39" t="s">
        <v>77</v>
      </c>
      <c r="D71" s="40"/>
      <c r="E71" s="51">
        <v>173000</v>
      </c>
      <c r="F71" s="47">
        <v>9300000</v>
      </c>
      <c r="G71" s="51">
        <f t="shared" si="0"/>
        <v>-9127000</v>
      </c>
    </row>
    <row r="72" spans="2:7">
      <c r="B72" s="73"/>
      <c r="C72" s="39" t="s">
        <v>78</v>
      </c>
      <c r="D72" s="40"/>
      <c r="E72" s="51">
        <v>499100000</v>
      </c>
      <c r="F72" s="47">
        <v>328750000</v>
      </c>
      <c r="G72" s="51">
        <f t="shared" si="0"/>
        <v>170350000</v>
      </c>
    </row>
    <row r="73" spans="2:7">
      <c r="B73" s="74"/>
      <c r="C73" s="78" t="s">
        <v>79</v>
      </c>
      <c r="D73" s="79"/>
      <c r="E73" s="51">
        <f xml:space="preserve"> +E69 +E70 +E71 - E72</f>
        <v>2254089764</v>
      </c>
      <c r="F73" s="47">
        <f xml:space="preserve"> +F69 +F70 +F71 - F72</f>
        <v>2896557870</v>
      </c>
      <c r="G73" s="51">
        <f>E73-F73</f>
        <v>-642468106</v>
      </c>
    </row>
  </sheetData>
  <mergeCells count="14">
    <mergeCell ref="B3:G3"/>
    <mergeCell ref="B5:G5"/>
    <mergeCell ref="B7:D7"/>
    <mergeCell ref="B8:B27"/>
    <mergeCell ref="C8:C16"/>
    <mergeCell ref="C17:C26"/>
    <mergeCell ref="B68:B73"/>
    <mergeCell ref="B28:B47"/>
    <mergeCell ref="C28:C37"/>
    <mergeCell ref="C38:C46"/>
    <mergeCell ref="B49:B66"/>
    <mergeCell ref="C49:C56"/>
    <mergeCell ref="C57:C65"/>
    <mergeCell ref="C73:D73"/>
  </mergeCells>
  <phoneticPr fontId="1"/>
  <pageMargins left="0.52" right="0.17" top="0.52" bottom="0.54" header="0.3" footer="0.3"/>
  <pageSetup paperSize="9" scale="68" fitToHeight="0" orientation="portrait" r:id="rId1"/>
  <headerFooter>
    <oddHeader>&amp;L社会福祉法人　函館共愛会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C8E4-AF1E-4EAF-ADF8-5F3FE00DD91B}">
  <sheetPr>
    <pageSetUpPr fitToPage="1"/>
  </sheetPr>
  <dimension ref="B2:J77"/>
  <sheetViews>
    <sheetView showGridLines="0" workbookViewId="0">
      <selection activeCell="E8" sqref="E8:J77"/>
    </sheetView>
  </sheetViews>
  <sheetFormatPr defaultRowHeight="18.75"/>
  <cols>
    <col min="1" max="3" width="2.875" customWidth="1"/>
    <col min="4" max="4" width="59.25" customWidth="1"/>
    <col min="5" max="10" width="20.75" customWidth="1"/>
  </cols>
  <sheetData>
    <row r="2" spans="2:10" ht="21">
      <c r="B2" s="28"/>
      <c r="C2" s="28"/>
      <c r="D2" s="28"/>
      <c r="E2" s="28"/>
      <c r="F2" s="2"/>
      <c r="G2" s="2"/>
      <c r="H2" s="2"/>
      <c r="I2" s="52"/>
      <c r="J2" s="3" t="s">
        <v>91</v>
      </c>
    </row>
    <row r="3" spans="2:10" ht="21">
      <c r="B3" s="80" t="s">
        <v>90</v>
      </c>
      <c r="C3" s="80"/>
      <c r="D3" s="80"/>
      <c r="E3" s="80"/>
      <c r="F3" s="80"/>
      <c r="G3" s="80"/>
      <c r="H3" s="80"/>
      <c r="I3" s="80"/>
      <c r="J3" s="80"/>
    </row>
    <row r="4" spans="2:10">
      <c r="B4" s="4"/>
      <c r="C4" s="4"/>
      <c r="D4" s="4"/>
      <c r="E4" s="4"/>
      <c r="F4" s="4"/>
      <c r="G4" s="4"/>
      <c r="H4" s="4"/>
      <c r="I4" s="2"/>
      <c r="J4" s="2"/>
    </row>
    <row r="5" spans="2:10" ht="21">
      <c r="B5" s="81" t="s">
        <v>2</v>
      </c>
      <c r="C5" s="81"/>
      <c r="D5" s="81"/>
      <c r="E5" s="81"/>
      <c r="F5" s="81"/>
      <c r="G5" s="81"/>
      <c r="H5" s="81"/>
      <c r="I5" s="81"/>
      <c r="J5" s="81"/>
    </row>
    <row r="6" spans="2:10">
      <c r="B6" s="5"/>
      <c r="C6" s="5"/>
      <c r="D6" s="5"/>
      <c r="E6" s="5"/>
      <c r="F6" s="5"/>
      <c r="G6" s="5"/>
      <c r="H6" s="2"/>
      <c r="I6" s="2"/>
      <c r="J6" s="5" t="s">
        <v>3</v>
      </c>
    </row>
    <row r="7" spans="2:10">
      <c r="B7" s="82" t="s">
        <v>4</v>
      </c>
      <c r="C7" s="82"/>
      <c r="D7" s="82"/>
      <c r="E7" s="29" t="s">
        <v>89</v>
      </c>
      <c r="F7" s="29" t="s">
        <v>88</v>
      </c>
      <c r="G7" s="29" t="s">
        <v>87</v>
      </c>
      <c r="H7" s="29" t="s">
        <v>86</v>
      </c>
      <c r="I7" s="29" t="s">
        <v>85</v>
      </c>
      <c r="J7" s="29" t="s">
        <v>84</v>
      </c>
    </row>
    <row r="8" spans="2:10">
      <c r="B8" s="75" t="s">
        <v>8</v>
      </c>
      <c r="C8" s="75" t="s">
        <v>9</v>
      </c>
      <c r="D8" s="30" t="s">
        <v>10</v>
      </c>
      <c r="E8" s="41">
        <v>1381141696</v>
      </c>
      <c r="F8" s="41">
        <v>0</v>
      </c>
      <c r="G8" s="41">
        <v>0</v>
      </c>
      <c r="H8" s="41">
        <f t="shared" ref="H8:H39" si="0">(E8+F8+G8)+0</f>
        <v>1381141696</v>
      </c>
      <c r="I8" s="42">
        <v>0</v>
      </c>
      <c r="J8" s="41">
        <f t="shared" ref="J8:J26" si="1">H8-ABS(I8)</f>
        <v>1381141696</v>
      </c>
    </row>
    <row r="9" spans="2:10">
      <c r="B9" s="76"/>
      <c r="C9" s="76"/>
      <c r="D9" s="31" t="s">
        <v>11</v>
      </c>
      <c r="E9" s="43">
        <v>238443463</v>
      </c>
      <c r="F9" s="43">
        <v>0</v>
      </c>
      <c r="G9" s="43">
        <v>0</v>
      </c>
      <c r="H9" s="43">
        <f t="shared" si="0"/>
        <v>238443463</v>
      </c>
      <c r="I9" s="44">
        <v>0</v>
      </c>
      <c r="J9" s="43">
        <f t="shared" si="1"/>
        <v>238443463</v>
      </c>
    </row>
    <row r="10" spans="2:10">
      <c r="B10" s="76"/>
      <c r="C10" s="76"/>
      <c r="D10" s="31" t="s">
        <v>12</v>
      </c>
      <c r="E10" s="43">
        <v>1264837502</v>
      </c>
      <c r="F10" s="43">
        <v>0</v>
      </c>
      <c r="G10" s="43">
        <v>0</v>
      </c>
      <c r="H10" s="43">
        <f t="shared" si="0"/>
        <v>1264837502</v>
      </c>
      <c r="I10" s="44">
        <v>0</v>
      </c>
      <c r="J10" s="43">
        <f t="shared" si="1"/>
        <v>1264837502</v>
      </c>
    </row>
    <row r="11" spans="2:10">
      <c r="B11" s="76"/>
      <c r="C11" s="76"/>
      <c r="D11" s="31" t="s">
        <v>13</v>
      </c>
      <c r="E11" s="43">
        <v>624124967</v>
      </c>
      <c r="F11" s="43">
        <v>0</v>
      </c>
      <c r="G11" s="43">
        <v>0</v>
      </c>
      <c r="H11" s="43">
        <f t="shared" si="0"/>
        <v>624124967</v>
      </c>
      <c r="I11" s="44">
        <v>0</v>
      </c>
      <c r="J11" s="43">
        <f t="shared" si="1"/>
        <v>624124967</v>
      </c>
    </row>
    <row r="12" spans="2:10">
      <c r="B12" s="76"/>
      <c r="C12" s="76"/>
      <c r="D12" s="31" t="s">
        <v>14</v>
      </c>
      <c r="E12" s="43">
        <v>0</v>
      </c>
      <c r="F12" s="43">
        <v>0</v>
      </c>
      <c r="G12" s="43">
        <v>0</v>
      </c>
      <c r="H12" s="43">
        <f t="shared" si="0"/>
        <v>0</v>
      </c>
      <c r="I12" s="44">
        <v>0</v>
      </c>
      <c r="J12" s="43">
        <f t="shared" si="1"/>
        <v>0</v>
      </c>
    </row>
    <row r="13" spans="2:10">
      <c r="B13" s="76"/>
      <c r="C13" s="76"/>
      <c r="D13" s="31" t="s">
        <v>15</v>
      </c>
      <c r="E13" s="43">
        <v>0</v>
      </c>
      <c r="F13" s="43">
        <v>0</v>
      </c>
      <c r="G13" s="43">
        <v>7870219</v>
      </c>
      <c r="H13" s="43">
        <f t="shared" si="0"/>
        <v>7870219</v>
      </c>
      <c r="I13" s="44">
        <v>0</v>
      </c>
      <c r="J13" s="43">
        <f t="shared" si="1"/>
        <v>7870219</v>
      </c>
    </row>
    <row r="14" spans="2:10">
      <c r="B14" s="76"/>
      <c r="C14" s="76"/>
      <c r="D14" s="31" t="s">
        <v>16</v>
      </c>
      <c r="E14" s="43">
        <v>8190741</v>
      </c>
      <c r="F14" s="43">
        <v>0</v>
      </c>
      <c r="G14" s="43">
        <v>0</v>
      </c>
      <c r="H14" s="43">
        <f t="shared" si="0"/>
        <v>8190741</v>
      </c>
      <c r="I14" s="44">
        <v>0</v>
      </c>
      <c r="J14" s="43">
        <f t="shared" si="1"/>
        <v>8190741</v>
      </c>
    </row>
    <row r="15" spans="2:10">
      <c r="B15" s="76"/>
      <c r="C15" s="76"/>
      <c r="D15" s="31" t="s">
        <v>17</v>
      </c>
      <c r="E15" s="43">
        <v>0</v>
      </c>
      <c r="F15" s="43">
        <v>0</v>
      </c>
      <c r="G15" s="43">
        <v>0</v>
      </c>
      <c r="H15" s="43">
        <f t="shared" si="0"/>
        <v>0</v>
      </c>
      <c r="I15" s="45">
        <v>0</v>
      </c>
      <c r="J15" s="43">
        <f t="shared" si="1"/>
        <v>0</v>
      </c>
    </row>
    <row r="16" spans="2:10">
      <c r="B16" s="76"/>
      <c r="C16" s="77"/>
      <c r="D16" s="32" t="s">
        <v>18</v>
      </c>
      <c r="E16" s="46">
        <f>(+E8+E9+E10+E11+E12+E13+E14+E15)+0</f>
        <v>3516738369</v>
      </c>
      <c r="F16" s="46">
        <f>(+F8+F9+F10+F11+F12+F13+F14+F15)+0</f>
        <v>0</v>
      </c>
      <c r="G16" s="46">
        <f>(+G8+G9+G10+G11+G12+G13+G14+G15)+0</f>
        <v>7870219</v>
      </c>
      <c r="H16" s="46">
        <f t="shared" si="0"/>
        <v>3524608588</v>
      </c>
      <c r="I16" s="47">
        <f>(+I8+I9+I10+I11+I12+I13+I14+I15)+0</f>
        <v>0</v>
      </c>
      <c r="J16" s="46">
        <f t="shared" si="1"/>
        <v>3524608588</v>
      </c>
    </row>
    <row r="17" spans="2:10">
      <c r="B17" s="76"/>
      <c r="C17" s="75" t="s">
        <v>19</v>
      </c>
      <c r="D17" s="31" t="s">
        <v>20</v>
      </c>
      <c r="E17" s="43">
        <v>2351439576</v>
      </c>
      <c r="F17" s="43">
        <v>0</v>
      </c>
      <c r="G17" s="43">
        <v>0</v>
      </c>
      <c r="H17" s="43">
        <f t="shared" si="0"/>
        <v>2351439576</v>
      </c>
      <c r="I17" s="42">
        <v>0</v>
      </c>
      <c r="J17" s="43">
        <f t="shared" si="1"/>
        <v>2351439576</v>
      </c>
    </row>
    <row r="18" spans="2:10">
      <c r="B18" s="76"/>
      <c r="C18" s="76"/>
      <c r="D18" s="31" t="s">
        <v>21</v>
      </c>
      <c r="E18" s="43">
        <v>500778010</v>
      </c>
      <c r="F18" s="43">
        <v>0</v>
      </c>
      <c r="G18" s="43">
        <v>0</v>
      </c>
      <c r="H18" s="43">
        <f t="shared" si="0"/>
        <v>500778010</v>
      </c>
      <c r="I18" s="44">
        <v>0</v>
      </c>
      <c r="J18" s="43">
        <f t="shared" si="1"/>
        <v>500778010</v>
      </c>
    </row>
    <row r="19" spans="2:10">
      <c r="B19" s="76"/>
      <c r="C19" s="76"/>
      <c r="D19" s="31" t="s">
        <v>22</v>
      </c>
      <c r="E19" s="43">
        <v>352688129</v>
      </c>
      <c r="F19" s="43">
        <v>0</v>
      </c>
      <c r="G19" s="43">
        <v>6048491</v>
      </c>
      <c r="H19" s="43">
        <f t="shared" si="0"/>
        <v>358736620</v>
      </c>
      <c r="I19" s="44">
        <v>0</v>
      </c>
      <c r="J19" s="43">
        <f t="shared" si="1"/>
        <v>358736620</v>
      </c>
    </row>
    <row r="20" spans="2:10">
      <c r="B20" s="76"/>
      <c r="C20" s="76"/>
      <c r="D20" s="31" t="s">
        <v>23</v>
      </c>
      <c r="E20" s="43">
        <v>3266351</v>
      </c>
      <c r="F20" s="43">
        <v>0</v>
      </c>
      <c r="G20" s="43">
        <v>0</v>
      </c>
      <c r="H20" s="43">
        <f t="shared" si="0"/>
        <v>3266351</v>
      </c>
      <c r="I20" s="44">
        <v>0</v>
      </c>
      <c r="J20" s="43">
        <f t="shared" si="1"/>
        <v>3266351</v>
      </c>
    </row>
    <row r="21" spans="2:10">
      <c r="B21" s="76"/>
      <c r="C21" s="76"/>
      <c r="D21" s="31" t="s">
        <v>24</v>
      </c>
      <c r="E21" s="43">
        <v>258563173</v>
      </c>
      <c r="F21" s="43">
        <v>0</v>
      </c>
      <c r="G21" s="43">
        <v>100800</v>
      </c>
      <c r="H21" s="43">
        <f t="shared" si="0"/>
        <v>258663973</v>
      </c>
      <c r="I21" s="44">
        <v>0</v>
      </c>
      <c r="J21" s="43">
        <f t="shared" si="1"/>
        <v>258663973</v>
      </c>
    </row>
    <row r="22" spans="2:10">
      <c r="B22" s="76"/>
      <c r="C22" s="76"/>
      <c r="D22" s="31" t="s">
        <v>25</v>
      </c>
      <c r="E22" s="43">
        <v>-104444821</v>
      </c>
      <c r="F22" s="43">
        <v>0</v>
      </c>
      <c r="G22" s="43">
        <v>0</v>
      </c>
      <c r="H22" s="43">
        <f t="shared" si="0"/>
        <v>-104444821</v>
      </c>
      <c r="I22" s="44">
        <v>0</v>
      </c>
      <c r="J22" s="43">
        <f t="shared" si="1"/>
        <v>-104444821</v>
      </c>
    </row>
    <row r="23" spans="2:10">
      <c r="B23" s="76"/>
      <c r="C23" s="76"/>
      <c r="D23" s="31" t="s">
        <v>26</v>
      </c>
      <c r="E23" s="43">
        <v>0</v>
      </c>
      <c r="F23" s="43">
        <v>0</v>
      </c>
      <c r="G23" s="43">
        <v>0</v>
      </c>
      <c r="H23" s="43">
        <f t="shared" si="0"/>
        <v>0</v>
      </c>
      <c r="I23" s="44">
        <v>0</v>
      </c>
      <c r="J23" s="43">
        <f t="shared" si="1"/>
        <v>0</v>
      </c>
    </row>
    <row r="24" spans="2:10">
      <c r="B24" s="76"/>
      <c r="C24" s="76"/>
      <c r="D24" s="31" t="s">
        <v>27</v>
      </c>
      <c r="E24" s="43">
        <v>0</v>
      </c>
      <c r="F24" s="43">
        <v>0</v>
      </c>
      <c r="G24" s="43">
        <v>0</v>
      </c>
      <c r="H24" s="43">
        <f t="shared" si="0"/>
        <v>0</v>
      </c>
      <c r="I24" s="44">
        <v>0</v>
      </c>
      <c r="J24" s="43">
        <f t="shared" si="1"/>
        <v>0</v>
      </c>
    </row>
    <row r="25" spans="2:10">
      <c r="B25" s="76"/>
      <c r="C25" s="76"/>
      <c r="D25" s="31" t="s">
        <v>28</v>
      </c>
      <c r="E25" s="43">
        <v>10706113</v>
      </c>
      <c r="F25" s="43">
        <v>0</v>
      </c>
      <c r="G25" s="43">
        <v>0</v>
      </c>
      <c r="H25" s="43">
        <f t="shared" si="0"/>
        <v>10706113</v>
      </c>
      <c r="I25" s="45">
        <v>0</v>
      </c>
      <c r="J25" s="43">
        <f t="shared" si="1"/>
        <v>10706113</v>
      </c>
    </row>
    <row r="26" spans="2:10">
      <c r="B26" s="76"/>
      <c r="C26" s="77"/>
      <c r="D26" s="32" t="s">
        <v>29</v>
      </c>
      <c r="E26" s="46">
        <f>(+E17+E18+E19+E20+E21+E22+E23+E24+E25)+0</f>
        <v>3372996531</v>
      </c>
      <c r="F26" s="46">
        <f>(+F17+F18+F19+F20+F21+F22+F23+F24+F25)+0</f>
        <v>0</v>
      </c>
      <c r="G26" s="46">
        <f>(+G17+G18+G19+G20+G21+G22+G23+G24+G25)+0</f>
        <v>6149291</v>
      </c>
      <c r="H26" s="46">
        <f t="shared" si="0"/>
        <v>3379145822</v>
      </c>
      <c r="I26" s="47">
        <f>(+I17+I18+I19+I20+I21+I22+I23+I24+I25)+0</f>
        <v>0</v>
      </c>
      <c r="J26" s="46">
        <f t="shared" si="1"/>
        <v>3379145822</v>
      </c>
    </row>
    <row r="27" spans="2:10">
      <c r="B27" s="77"/>
      <c r="C27" s="33" t="s">
        <v>30</v>
      </c>
      <c r="D27" s="55"/>
      <c r="E27" s="48">
        <f>( +E16 - E26)+0</f>
        <v>143741838</v>
      </c>
      <c r="F27" s="48">
        <f>( +F16 - F26)+0</f>
        <v>0</v>
      </c>
      <c r="G27" s="48">
        <f>( +G16 - G26)+0</f>
        <v>1720928</v>
      </c>
      <c r="H27" s="48">
        <f t="shared" si="0"/>
        <v>145462766</v>
      </c>
      <c r="I27" s="47">
        <f>( +I16 - I26)+0</f>
        <v>0</v>
      </c>
      <c r="J27" s="48">
        <f>J16-J26</f>
        <v>145462766</v>
      </c>
    </row>
    <row r="28" spans="2:10">
      <c r="B28" s="75" t="s">
        <v>31</v>
      </c>
      <c r="C28" s="75" t="s">
        <v>9</v>
      </c>
      <c r="D28" s="31" t="s">
        <v>32</v>
      </c>
      <c r="E28" s="43">
        <v>0</v>
      </c>
      <c r="F28" s="43">
        <v>0</v>
      </c>
      <c r="G28" s="43">
        <v>0</v>
      </c>
      <c r="H28" s="43">
        <f t="shared" si="0"/>
        <v>0</v>
      </c>
      <c r="I28" s="42">
        <v>0</v>
      </c>
      <c r="J28" s="43">
        <f t="shared" ref="J28:J46" si="2">H28-ABS(I28)</f>
        <v>0</v>
      </c>
    </row>
    <row r="29" spans="2:10">
      <c r="B29" s="76"/>
      <c r="C29" s="76"/>
      <c r="D29" s="31" t="s">
        <v>33</v>
      </c>
      <c r="E29" s="43">
        <v>254913</v>
      </c>
      <c r="F29" s="43">
        <v>0</v>
      </c>
      <c r="G29" s="43">
        <v>287</v>
      </c>
      <c r="H29" s="43">
        <f t="shared" si="0"/>
        <v>255200</v>
      </c>
      <c r="I29" s="44">
        <v>0</v>
      </c>
      <c r="J29" s="43">
        <f t="shared" si="2"/>
        <v>255200</v>
      </c>
    </row>
    <row r="30" spans="2:10">
      <c r="B30" s="76"/>
      <c r="C30" s="76"/>
      <c r="D30" s="31" t="s">
        <v>34</v>
      </c>
      <c r="E30" s="43">
        <v>0</v>
      </c>
      <c r="F30" s="43">
        <v>0</v>
      </c>
      <c r="G30" s="43">
        <v>0</v>
      </c>
      <c r="H30" s="43">
        <f t="shared" si="0"/>
        <v>0</v>
      </c>
      <c r="I30" s="44">
        <v>0</v>
      </c>
      <c r="J30" s="43">
        <f t="shared" si="2"/>
        <v>0</v>
      </c>
    </row>
    <row r="31" spans="2:10">
      <c r="B31" s="76"/>
      <c r="C31" s="76"/>
      <c r="D31" s="31" t="s">
        <v>35</v>
      </c>
      <c r="E31" s="43">
        <v>0</v>
      </c>
      <c r="F31" s="43">
        <v>0</v>
      </c>
      <c r="G31" s="43">
        <v>0</v>
      </c>
      <c r="H31" s="43">
        <f t="shared" si="0"/>
        <v>0</v>
      </c>
      <c r="I31" s="44">
        <v>0</v>
      </c>
      <c r="J31" s="43">
        <f t="shared" si="2"/>
        <v>0</v>
      </c>
    </row>
    <row r="32" spans="2:10">
      <c r="B32" s="76"/>
      <c r="C32" s="76"/>
      <c r="D32" s="31" t="s">
        <v>36</v>
      </c>
      <c r="E32" s="43">
        <v>0</v>
      </c>
      <c r="F32" s="43">
        <v>0</v>
      </c>
      <c r="G32" s="43">
        <v>0</v>
      </c>
      <c r="H32" s="43">
        <f t="shared" si="0"/>
        <v>0</v>
      </c>
      <c r="I32" s="44">
        <v>0</v>
      </c>
      <c r="J32" s="43">
        <f t="shared" si="2"/>
        <v>0</v>
      </c>
    </row>
    <row r="33" spans="2:10">
      <c r="B33" s="76"/>
      <c r="C33" s="76"/>
      <c r="D33" s="31" t="s">
        <v>37</v>
      </c>
      <c r="E33" s="43">
        <v>0</v>
      </c>
      <c r="F33" s="43">
        <v>0</v>
      </c>
      <c r="G33" s="43">
        <v>0</v>
      </c>
      <c r="H33" s="43">
        <f t="shared" si="0"/>
        <v>0</v>
      </c>
      <c r="I33" s="44">
        <v>0</v>
      </c>
      <c r="J33" s="43">
        <f t="shared" si="2"/>
        <v>0</v>
      </c>
    </row>
    <row r="34" spans="2:10">
      <c r="B34" s="76"/>
      <c r="C34" s="76"/>
      <c r="D34" s="31" t="s">
        <v>38</v>
      </c>
      <c r="E34" s="43">
        <v>0</v>
      </c>
      <c r="F34" s="43">
        <v>0</v>
      </c>
      <c r="G34" s="43">
        <v>0</v>
      </c>
      <c r="H34" s="43">
        <f t="shared" si="0"/>
        <v>0</v>
      </c>
      <c r="I34" s="44">
        <v>0</v>
      </c>
      <c r="J34" s="43">
        <f t="shared" si="2"/>
        <v>0</v>
      </c>
    </row>
    <row r="35" spans="2:10">
      <c r="B35" s="76"/>
      <c r="C35" s="76"/>
      <c r="D35" s="31" t="s">
        <v>39</v>
      </c>
      <c r="E35" s="43">
        <v>0</v>
      </c>
      <c r="F35" s="43">
        <v>0</v>
      </c>
      <c r="G35" s="43">
        <v>0</v>
      </c>
      <c r="H35" s="43">
        <f t="shared" si="0"/>
        <v>0</v>
      </c>
      <c r="I35" s="44">
        <v>0</v>
      </c>
      <c r="J35" s="43">
        <f t="shared" si="2"/>
        <v>0</v>
      </c>
    </row>
    <row r="36" spans="2:10">
      <c r="B36" s="76"/>
      <c r="C36" s="76"/>
      <c r="D36" s="31" t="s">
        <v>40</v>
      </c>
      <c r="E36" s="43">
        <v>11771475</v>
      </c>
      <c r="F36" s="43">
        <v>0</v>
      </c>
      <c r="G36" s="43">
        <v>1171266</v>
      </c>
      <c r="H36" s="43">
        <f t="shared" si="0"/>
        <v>12942741</v>
      </c>
      <c r="I36" s="45">
        <v>0</v>
      </c>
      <c r="J36" s="43">
        <f t="shared" si="2"/>
        <v>12942741</v>
      </c>
    </row>
    <row r="37" spans="2:10">
      <c r="B37" s="76"/>
      <c r="C37" s="77"/>
      <c r="D37" s="32" t="s">
        <v>41</v>
      </c>
      <c r="E37" s="46">
        <f>(+E28+E29+E30+E31+E32+E33+E34+E35+E36)+0</f>
        <v>12026388</v>
      </c>
      <c r="F37" s="46">
        <f>(+F28+F29+F30+F31+F32+F33+F34+F35+F36)+0</f>
        <v>0</v>
      </c>
      <c r="G37" s="46">
        <f>(+G28+G29+G30+G31+G32+G33+G34+G35+G36)+0</f>
        <v>1171553</v>
      </c>
      <c r="H37" s="46">
        <f t="shared" si="0"/>
        <v>13197941</v>
      </c>
      <c r="I37" s="47">
        <f>(+I28+I29+I30+I31+I32+I33+I34+I35+I36)+0</f>
        <v>0</v>
      </c>
      <c r="J37" s="46">
        <f t="shared" si="2"/>
        <v>13197941</v>
      </c>
    </row>
    <row r="38" spans="2:10">
      <c r="B38" s="76"/>
      <c r="C38" s="75" t="s">
        <v>19</v>
      </c>
      <c r="D38" s="31" t="s">
        <v>42</v>
      </c>
      <c r="E38" s="43">
        <v>16441668</v>
      </c>
      <c r="F38" s="43">
        <v>0</v>
      </c>
      <c r="G38" s="43">
        <v>0</v>
      </c>
      <c r="H38" s="43">
        <f t="shared" si="0"/>
        <v>16441668</v>
      </c>
      <c r="I38" s="42">
        <v>0</v>
      </c>
      <c r="J38" s="43">
        <f t="shared" si="2"/>
        <v>16441668</v>
      </c>
    </row>
    <row r="39" spans="2:10">
      <c r="B39" s="76"/>
      <c r="C39" s="76"/>
      <c r="D39" s="31" t="s">
        <v>43</v>
      </c>
      <c r="E39" s="43">
        <v>0</v>
      </c>
      <c r="F39" s="43">
        <v>0</v>
      </c>
      <c r="G39" s="43">
        <v>0</v>
      </c>
      <c r="H39" s="43">
        <f t="shared" si="0"/>
        <v>0</v>
      </c>
      <c r="I39" s="44">
        <v>0</v>
      </c>
      <c r="J39" s="43">
        <f t="shared" si="2"/>
        <v>0</v>
      </c>
    </row>
    <row r="40" spans="2:10">
      <c r="B40" s="76"/>
      <c r="C40" s="76"/>
      <c r="D40" s="31" t="s">
        <v>44</v>
      </c>
      <c r="E40" s="43">
        <v>0</v>
      </c>
      <c r="F40" s="43">
        <v>0</v>
      </c>
      <c r="G40" s="43">
        <v>0</v>
      </c>
      <c r="H40" s="43">
        <f t="shared" ref="H40:H71" si="3">(E40+F40+G40)+0</f>
        <v>0</v>
      </c>
      <c r="I40" s="44">
        <v>0</v>
      </c>
      <c r="J40" s="43">
        <f t="shared" si="2"/>
        <v>0</v>
      </c>
    </row>
    <row r="41" spans="2:10">
      <c r="B41" s="76"/>
      <c r="C41" s="76"/>
      <c r="D41" s="31" t="s">
        <v>45</v>
      </c>
      <c r="E41" s="43">
        <v>0</v>
      </c>
      <c r="F41" s="43">
        <v>0</v>
      </c>
      <c r="G41" s="43">
        <v>0</v>
      </c>
      <c r="H41" s="43">
        <f t="shared" si="3"/>
        <v>0</v>
      </c>
      <c r="I41" s="44">
        <v>0</v>
      </c>
      <c r="J41" s="43">
        <f t="shared" si="2"/>
        <v>0</v>
      </c>
    </row>
    <row r="42" spans="2:10">
      <c r="B42" s="76"/>
      <c r="C42" s="76"/>
      <c r="D42" s="31" t="s">
        <v>46</v>
      </c>
      <c r="E42" s="43">
        <v>0</v>
      </c>
      <c r="F42" s="43">
        <v>0</v>
      </c>
      <c r="G42" s="43">
        <v>0</v>
      </c>
      <c r="H42" s="43">
        <f t="shared" si="3"/>
        <v>0</v>
      </c>
      <c r="I42" s="44">
        <v>0</v>
      </c>
      <c r="J42" s="43">
        <f t="shared" si="2"/>
        <v>0</v>
      </c>
    </row>
    <row r="43" spans="2:10">
      <c r="B43" s="76"/>
      <c r="C43" s="76"/>
      <c r="D43" s="31" t="s">
        <v>47</v>
      </c>
      <c r="E43" s="43">
        <v>0</v>
      </c>
      <c r="F43" s="43">
        <v>0</v>
      </c>
      <c r="G43" s="43">
        <v>0</v>
      </c>
      <c r="H43" s="43">
        <f t="shared" si="3"/>
        <v>0</v>
      </c>
      <c r="I43" s="44">
        <v>0</v>
      </c>
      <c r="J43" s="43">
        <f t="shared" si="2"/>
        <v>0</v>
      </c>
    </row>
    <row r="44" spans="2:10">
      <c r="B44" s="76"/>
      <c r="C44" s="76"/>
      <c r="D44" s="31" t="s">
        <v>48</v>
      </c>
      <c r="E44" s="43">
        <v>0</v>
      </c>
      <c r="F44" s="43">
        <v>0</v>
      </c>
      <c r="G44" s="43">
        <v>0</v>
      </c>
      <c r="H44" s="43">
        <f t="shared" si="3"/>
        <v>0</v>
      </c>
      <c r="I44" s="44">
        <v>0</v>
      </c>
      <c r="J44" s="43">
        <f t="shared" si="2"/>
        <v>0</v>
      </c>
    </row>
    <row r="45" spans="2:10">
      <c r="B45" s="76"/>
      <c r="C45" s="76"/>
      <c r="D45" s="31" t="s">
        <v>49</v>
      </c>
      <c r="E45" s="43">
        <v>2805674</v>
      </c>
      <c r="F45" s="43">
        <v>0</v>
      </c>
      <c r="G45" s="43">
        <v>0</v>
      </c>
      <c r="H45" s="43">
        <f t="shared" si="3"/>
        <v>2805674</v>
      </c>
      <c r="I45" s="45">
        <v>0</v>
      </c>
      <c r="J45" s="43">
        <f t="shared" si="2"/>
        <v>2805674</v>
      </c>
    </row>
    <row r="46" spans="2:10">
      <c r="B46" s="76"/>
      <c r="C46" s="77"/>
      <c r="D46" s="32" t="s">
        <v>50</v>
      </c>
      <c r="E46" s="46">
        <f>(+E38+E39+E40+E41+E42+E43+E44+E45)+0</f>
        <v>19247342</v>
      </c>
      <c r="F46" s="46">
        <f>(+F38+F39+F40+F41+F42+F43+F44+F45)+0</f>
        <v>0</v>
      </c>
      <c r="G46" s="46">
        <f>(+G38+G39+G40+G41+G42+G43+G44+G45)+0</f>
        <v>0</v>
      </c>
      <c r="H46" s="46">
        <f t="shared" si="3"/>
        <v>19247342</v>
      </c>
      <c r="I46" s="47">
        <f>(+I38+I39+I40+I41+I42+I43+I44+I45)+0</f>
        <v>0</v>
      </c>
      <c r="J46" s="46">
        <f t="shared" si="2"/>
        <v>19247342</v>
      </c>
    </row>
    <row r="47" spans="2:10">
      <c r="B47" s="77"/>
      <c r="C47" s="33" t="s">
        <v>51</v>
      </c>
      <c r="D47" s="35"/>
      <c r="E47" s="49">
        <f>( +E37 - E46)+0</f>
        <v>-7220954</v>
      </c>
      <c r="F47" s="49">
        <f>( +F37 - F46)+0</f>
        <v>0</v>
      </c>
      <c r="G47" s="49">
        <f>( +G37 - G46)+0</f>
        <v>1171553</v>
      </c>
      <c r="H47" s="49">
        <f t="shared" si="3"/>
        <v>-6049401</v>
      </c>
      <c r="I47" s="47">
        <f>( +I37 - I46)+0</f>
        <v>0</v>
      </c>
      <c r="J47" s="49">
        <f>J37-J46</f>
        <v>-6049401</v>
      </c>
    </row>
    <row r="48" spans="2:10">
      <c r="B48" s="33" t="s">
        <v>52</v>
      </c>
      <c r="C48" s="36"/>
      <c r="D48" s="55"/>
      <c r="E48" s="48">
        <f>( +E27 +E47)+0</f>
        <v>136520884</v>
      </c>
      <c r="F48" s="48">
        <f>( +F27 +F47)+0</f>
        <v>0</v>
      </c>
      <c r="G48" s="48">
        <f>( +G27 +G47)+0</f>
        <v>2892481</v>
      </c>
      <c r="H48" s="48">
        <f t="shared" si="3"/>
        <v>139413365</v>
      </c>
      <c r="I48" s="47">
        <f>( +I27 +I47)+0</f>
        <v>0</v>
      </c>
      <c r="J48" s="48">
        <f>J27+J47</f>
        <v>139413365</v>
      </c>
    </row>
    <row r="49" spans="2:10">
      <c r="B49" s="75" t="s">
        <v>53</v>
      </c>
      <c r="C49" s="75" t="s">
        <v>9</v>
      </c>
      <c r="D49" s="31" t="s">
        <v>54</v>
      </c>
      <c r="E49" s="43">
        <v>21521000</v>
      </c>
      <c r="F49" s="43">
        <v>0</v>
      </c>
      <c r="G49" s="43">
        <v>0</v>
      </c>
      <c r="H49" s="43">
        <f t="shared" si="3"/>
        <v>21521000</v>
      </c>
      <c r="I49" s="42">
        <v>0</v>
      </c>
      <c r="J49" s="43">
        <f t="shared" ref="J49:J69" si="4">H49-ABS(I49)</f>
        <v>21521000</v>
      </c>
    </row>
    <row r="50" spans="2:10">
      <c r="B50" s="76"/>
      <c r="C50" s="76"/>
      <c r="D50" s="31" t="s">
        <v>55</v>
      </c>
      <c r="E50" s="43">
        <v>0</v>
      </c>
      <c r="F50" s="43">
        <v>0</v>
      </c>
      <c r="G50" s="43">
        <v>0</v>
      </c>
      <c r="H50" s="43">
        <f t="shared" si="3"/>
        <v>0</v>
      </c>
      <c r="I50" s="44">
        <v>0</v>
      </c>
      <c r="J50" s="43">
        <f t="shared" si="4"/>
        <v>0</v>
      </c>
    </row>
    <row r="51" spans="2:10">
      <c r="B51" s="76"/>
      <c r="C51" s="76"/>
      <c r="D51" s="31" t="s">
        <v>56</v>
      </c>
      <c r="E51" s="43">
        <v>0</v>
      </c>
      <c r="F51" s="43">
        <v>0</v>
      </c>
      <c r="G51" s="43">
        <v>0</v>
      </c>
      <c r="H51" s="43">
        <f t="shared" si="3"/>
        <v>0</v>
      </c>
      <c r="I51" s="44">
        <v>0</v>
      </c>
      <c r="J51" s="43">
        <f t="shared" si="4"/>
        <v>0</v>
      </c>
    </row>
    <row r="52" spans="2:10">
      <c r="B52" s="76"/>
      <c r="C52" s="76"/>
      <c r="D52" s="31" t="s">
        <v>57</v>
      </c>
      <c r="E52" s="43">
        <v>0</v>
      </c>
      <c r="F52" s="43">
        <v>0</v>
      </c>
      <c r="G52" s="43">
        <v>0</v>
      </c>
      <c r="H52" s="43">
        <f t="shared" si="3"/>
        <v>0</v>
      </c>
      <c r="I52" s="44">
        <v>0</v>
      </c>
      <c r="J52" s="43">
        <f t="shared" si="4"/>
        <v>0</v>
      </c>
    </row>
    <row r="53" spans="2:10">
      <c r="B53" s="76"/>
      <c r="C53" s="76"/>
      <c r="D53" s="31" t="s">
        <v>58</v>
      </c>
      <c r="E53" s="43">
        <v>99999</v>
      </c>
      <c r="F53" s="43">
        <v>0</v>
      </c>
      <c r="G53" s="43">
        <v>0</v>
      </c>
      <c r="H53" s="43">
        <f t="shared" si="3"/>
        <v>99999</v>
      </c>
      <c r="I53" s="44">
        <v>0</v>
      </c>
      <c r="J53" s="43">
        <f t="shared" si="4"/>
        <v>99999</v>
      </c>
    </row>
    <row r="54" spans="2:10">
      <c r="B54" s="76"/>
      <c r="C54" s="76"/>
      <c r="D54" s="31" t="s">
        <v>83</v>
      </c>
      <c r="E54" s="43">
        <v>2518000</v>
      </c>
      <c r="F54" s="43">
        <v>0</v>
      </c>
      <c r="G54" s="43">
        <v>0</v>
      </c>
      <c r="H54" s="43">
        <f t="shared" si="3"/>
        <v>2518000</v>
      </c>
      <c r="I54" s="44">
        <v>2518000</v>
      </c>
      <c r="J54" s="43">
        <f t="shared" si="4"/>
        <v>0</v>
      </c>
    </row>
    <row r="55" spans="2:10">
      <c r="B55" s="76"/>
      <c r="C55" s="76"/>
      <c r="D55" s="31" t="s">
        <v>59</v>
      </c>
      <c r="E55" s="43">
        <v>0</v>
      </c>
      <c r="F55" s="43">
        <v>0</v>
      </c>
      <c r="G55" s="43">
        <v>0</v>
      </c>
      <c r="H55" s="43">
        <f t="shared" si="3"/>
        <v>0</v>
      </c>
      <c r="I55" s="44">
        <v>0</v>
      </c>
      <c r="J55" s="43">
        <f t="shared" si="4"/>
        <v>0</v>
      </c>
    </row>
    <row r="56" spans="2:10">
      <c r="B56" s="76"/>
      <c r="C56" s="76"/>
      <c r="D56" s="31" t="s">
        <v>82</v>
      </c>
      <c r="E56" s="43">
        <v>0</v>
      </c>
      <c r="F56" s="43">
        <v>0</v>
      </c>
      <c r="G56" s="43">
        <v>28938408</v>
      </c>
      <c r="H56" s="43">
        <f t="shared" si="3"/>
        <v>28938408</v>
      </c>
      <c r="I56" s="44">
        <v>28938408</v>
      </c>
      <c r="J56" s="43">
        <f t="shared" si="4"/>
        <v>0</v>
      </c>
    </row>
    <row r="57" spans="2:10">
      <c r="B57" s="76"/>
      <c r="C57" s="76"/>
      <c r="D57" s="31" t="s">
        <v>60</v>
      </c>
      <c r="E57" s="43">
        <v>37063555</v>
      </c>
      <c r="F57" s="43">
        <v>0</v>
      </c>
      <c r="G57" s="43">
        <v>0</v>
      </c>
      <c r="H57" s="43">
        <f t="shared" si="3"/>
        <v>37063555</v>
      </c>
      <c r="I57" s="45">
        <v>0</v>
      </c>
      <c r="J57" s="43">
        <f t="shared" si="4"/>
        <v>37063555</v>
      </c>
    </row>
    <row r="58" spans="2:10">
      <c r="B58" s="76"/>
      <c r="C58" s="77"/>
      <c r="D58" s="32" t="s">
        <v>61</v>
      </c>
      <c r="E58" s="46">
        <f>(+E49+E50+E51+E52+E53+E54+E55+E56+E57)+0</f>
        <v>61202554</v>
      </c>
      <c r="F58" s="46">
        <f>(+F49+F50+F51+F52+F53+F54+F55+F56+F57)+0</f>
        <v>0</v>
      </c>
      <c r="G58" s="46">
        <f>(+G49+G50+G51+G52+G53+G54+G55+G56+G57)+0</f>
        <v>28938408</v>
      </c>
      <c r="H58" s="46">
        <f t="shared" si="3"/>
        <v>90140962</v>
      </c>
      <c r="I58" s="47">
        <f>(+I49+I50+I51+I52+I53+I54+I55+I56+I57)+0</f>
        <v>31456408</v>
      </c>
      <c r="J58" s="46">
        <f t="shared" si="4"/>
        <v>58684554</v>
      </c>
    </row>
    <row r="59" spans="2:10">
      <c r="B59" s="76"/>
      <c r="C59" s="75" t="s">
        <v>19</v>
      </c>
      <c r="D59" s="31" t="s">
        <v>62</v>
      </c>
      <c r="E59" s="43">
        <v>0</v>
      </c>
      <c r="F59" s="43">
        <v>0</v>
      </c>
      <c r="G59" s="43">
        <v>0</v>
      </c>
      <c r="H59" s="43">
        <f t="shared" si="3"/>
        <v>0</v>
      </c>
      <c r="I59" s="42">
        <v>0</v>
      </c>
      <c r="J59" s="43">
        <f t="shared" si="4"/>
        <v>0</v>
      </c>
    </row>
    <row r="60" spans="2:10">
      <c r="B60" s="76"/>
      <c r="C60" s="76"/>
      <c r="D60" s="31" t="s">
        <v>63</v>
      </c>
      <c r="E60" s="43">
        <v>0</v>
      </c>
      <c r="F60" s="43">
        <v>0</v>
      </c>
      <c r="G60" s="43">
        <v>0</v>
      </c>
      <c r="H60" s="43">
        <f t="shared" si="3"/>
        <v>0</v>
      </c>
      <c r="I60" s="44">
        <v>0</v>
      </c>
      <c r="J60" s="43">
        <f t="shared" si="4"/>
        <v>0</v>
      </c>
    </row>
    <row r="61" spans="2:10">
      <c r="B61" s="76"/>
      <c r="C61" s="76"/>
      <c r="D61" s="31" t="s">
        <v>64</v>
      </c>
      <c r="E61" s="43">
        <v>4</v>
      </c>
      <c r="F61" s="43">
        <v>0</v>
      </c>
      <c r="G61" s="43">
        <v>2</v>
      </c>
      <c r="H61" s="43">
        <f t="shared" si="3"/>
        <v>6</v>
      </c>
      <c r="I61" s="44">
        <v>0</v>
      </c>
      <c r="J61" s="43">
        <f t="shared" si="4"/>
        <v>6</v>
      </c>
    </row>
    <row r="62" spans="2:10">
      <c r="B62" s="76"/>
      <c r="C62" s="76"/>
      <c r="D62" s="31" t="s">
        <v>65</v>
      </c>
      <c r="E62" s="43">
        <v>0</v>
      </c>
      <c r="F62" s="43">
        <v>0</v>
      </c>
      <c r="G62" s="43">
        <v>0</v>
      </c>
      <c r="H62" s="43">
        <f t="shared" si="3"/>
        <v>0</v>
      </c>
      <c r="I62" s="44">
        <v>0</v>
      </c>
      <c r="J62" s="43">
        <f t="shared" si="4"/>
        <v>0</v>
      </c>
    </row>
    <row r="63" spans="2:10">
      <c r="B63" s="76"/>
      <c r="C63" s="76"/>
      <c r="D63" s="31" t="s">
        <v>66</v>
      </c>
      <c r="E63" s="43">
        <v>0</v>
      </c>
      <c r="F63" s="43">
        <v>0</v>
      </c>
      <c r="G63" s="43">
        <v>0</v>
      </c>
      <c r="H63" s="43">
        <f t="shared" si="3"/>
        <v>0</v>
      </c>
      <c r="I63" s="44">
        <v>0</v>
      </c>
      <c r="J63" s="43">
        <f t="shared" si="4"/>
        <v>0</v>
      </c>
    </row>
    <row r="64" spans="2:10">
      <c r="B64" s="76"/>
      <c r="C64" s="76"/>
      <c r="D64" s="31" t="s">
        <v>67</v>
      </c>
      <c r="E64" s="43">
        <v>0</v>
      </c>
      <c r="F64" s="43">
        <v>0</v>
      </c>
      <c r="G64" s="43">
        <v>0</v>
      </c>
      <c r="H64" s="43">
        <f t="shared" si="3"/>
        <v>0</v>
      </c>
      <c r="I64" s="44">
        <v>0</v>
      </c>
      <c r="J64" s="43">
        <f t="shared" si="4"/>
        <v>0</v>
      </c>
    </row>
    <row r="65" spans="2:10">
      <c r="B65" s="76"/>
      <c r="C65" s="76"/>
      <c r="D65" s="31" t="s">
        <v>81</v>
      </c>
      <c r="E65" s="43">
        <v>0</v>
      </c>
      <c r="F65" s="43">
        <v>0</v>
      </c>
      <c r="G65" s="43">
        <v>2518000</v>
      </c>
      <c r="H65" s="43">
        <f t="shared" si="3"/>
        <v>2518000</v>
      </c>
      <c r="I65" s="44">
        <v>2518000</v>
      </c>
      <c r="J65" s="43">
        <f t="shared" si="4"/>
        <v>0</v>
      </c>
    </row>
    <row r="66" spans="2:10">
      <c r="B66" s="76"/>
      <c r="C66" s="76"/>
      <c r="D66" s="31" t="s">
        <v>68</v>
      </c>
      <c r="E66" s="43">
        <v>0</v>
      </c>
      <c r="F66" s="43">
        <v>0</v>
      </c>
      <c r="G66" s="43">
        <v>0</v>
      </c>
      <c r="H66" s="43">
        <f t="shared" si="3"/>
        <v>0</v>
      </c>
      <c r="I66" s="44">
        <v>0</v>
      </c>
      <c r="J66" s="43">
        <f t="shared" si="4"/>
        <v>0</v>
      </c>
    </row>
    <row r="67" spans="2:10">
      <c r="B67" s="76"/>
      <c r="C67" s="76"/>
      <c r="D67" s="31" t="s">
        <v>80</v>
      </c>
      <c r="E67" s="43">
        <v>28938408</v>
      </c>
      <c r="F67" s="43">
        <v>0</v>
      </c>
      <c r="G67" s="43">
        <v>0</v>
      </c>
      <c r="H67" s="43">
        <f t="shared" si="3"/>
        <v>28938408</v>
      </c>
      <c r="I67" s="44">
        <v>28938408</v>
      </c>
      <c r="J67" s="43">
        <f t="shared" si="4"/>
        <v>0</v>
      </c>
    </row>
    <row r="68" spans="2:10">
      <c r="B68" s="76"/>
      <c r="C68" s="76"/>
      <c r="D68" s="31" t="s">
        <v>69</v>
      </c>
      <c r="E68" s="43">
        <v>1740458119</v>
      </c>
      <c r="F68" s="43">
        <v>0</v>
      </c>
      <c r="G68" s="43">
        <v>0</v>
      </c>
      <c r="H68" s="43">
        <f t="shared" si="3"/>
        <v>1740458119</v>
      </c>
      <c r="I68" s="45">
        <v>0</v>
      </c>
      <c r="J68" s="43">
        <f t="shared" si="4"/>
        <v>1740458119</v>
      </c>
    </row>
    <row r="69" spans="2:10">
      <c r="B69" s="76"/>
      <c r="C69" s="77"/>
      <c r="D69" s="32" t="s">
        <v>70</v>
      </c>
      <c r="E69" s="46">
        <f>(+E59+E60+E61+E62+E63+E64+E65+E66+E67+E68)+0</f>
        <v>1769396531</v>
      </c>
      <c r="F69" s="46">
        <f>(+F59+F60+F61+F62+F63+F64+F65+F66+F67+F68)+0</f>
        <v>0</v>
      </c>
      <c r="G69" s="46">
        <f>(+G59+G60+G61+G62+G63+G64+G65+G66+G67+G68)+0</f>
        <v>2518002</v>
      </c>
      <c r="H69" s="46">
        <f t="shared" si="3"/>
        <v>1771914533</v>
      </c>
      <c r="I69" s="47">
        <f>(+I59+I60+I61+I62+I63+I64+I65+I66+I67+I68)+0</f>
        <v>31456408</v>
      </c>
      <c r="J69" s="46">
        <f t="shared" si="4"/>
        <v>1740458125</v>
      </c>
    </row>
    <row r="70" spans="2:10">
      <c r="B70" s="77"/>
      <c r="C70" s="37" t="s">
        <v>71</v>
      </c>
      <c r="D70" s="38"/>
      <c r="E70" s="50">
        <f>( +E58 - E69)+0</f>
        <v>-1708193977</v>
      </c>
      <c r="F70" s="50">
        <f>( +F58 - F69)+0</f>
        <v>0</v>
      </c>
      <c r="G70" s="50">
        <f>( +G58 - G69)+0</f>
        <v>26420406</v>
      </c>
      <c r="H70" s="50">
        <f t="shared" si="3"/>
        <v>-1681773571</v>
      </c>
      <c r="I70" s="47">
        <f>( +I58 - I69)+0</f>
        <v>0</v>
      </c>
      <c r="J70" s="50">
        <f>J58-J69</f>
        <v>-1681773571</v>
      </c>
    </row>
    <row r="71" spans="2:10">
      <c r="B71" s="33" t="s">
        <v>72</v>
      </c>
      <c r="C71" s="39"/>
      <c r="D71" s="40"/>
      <c r="E71" s="51">
        <f>( +E48 +E70)+0</f>
        <v>-1571673093</v>
      </c>
      <c r="F71" s="51">
        <f>( +F48 +F70)+0</f>
        <v>0</v>
      </c>
      <c r="G71" s="51">
        <f>( +G48 +G70)+0</f>
        <v>29312887</v>
      </c>
      <c r="H71" s="51">
        <f t="shared" si="3"/>
        <v>-1542360206</v>
      </c>
      <c r="I71" s="47">
        <f>( +I48 +I70)+0</f>
        <v>0</v>
      </c>
      <c r="J71" s="51">
        <f>J48+J70</f>
        <v>-1542360206</v>
      </c>
    </row>
    <row r="72" spans="2:10">
      <c r="B72" s="72" t="s">
        <v>73</v>
      </c>
      <c r="C72" s="39" t="s">
        <v>74</v>
      </c>
      <c r="D72" s="40"/>
      <c r="E72" s="51">
        <v>2873181007</v>
      </c>
      <c r="F72" s="51">
        <v>0</v>
      </c>
      <c r="G72" s="51">
        <v>23376863</v>
      </c>
      <c r="H72" s="51">
        <f t="shared" ref="H72:H103" si="5">(E72+F72+G72)+0</f>
        <v>2896557870</v>
      </c>
      <c r="I72" s="47">
        <v>0</v>
      </c>
      <c r="J72" s="51">
        <f>H72-ABS(I72)</f>
        <v>2896557870</v>
      </c>
    </row>
    <row r="73" spans="2:10">
      <c r="B73" s="73"/>
      <c r="C73" s="39" t="s">
        <v>75</v>
      </c>
      <c r="D73" s="40"/>
      <c r="E73" s="51">
        <f>( +E71 +E72)+0</f>
        <v>1301507914</v>
      </c>
      <c r="F73" s="51">
        <f>( +F71 +F72)+0</f>
        <v>0</v>
      </c>
      <c r="G73" s="51">
        <f>( +G71 +G72)+0</f>
        <v>52689750</v>
      </c>
      <c r="H73" s="51">
        <f t="shared" si="5"/>
        <v>1354197664</v>
      </c>
      <c r="I73" s="47">
        <f>( +I71 +I72)+0</f>
        <v>0</v>
      </c>
      <c r="J73" s="51">
        <f>J71+J72</f>
        <v>1354197664</v>
      </c>
    </row>
    <row r="74" spans="2:10">
      <c r="B74" s="73"/>
      <c r="C74" s="39" t="s">
        <v>76</v>
      </c>
      <c r="D74" s="40"/>
      <c r="E74" s="51">
        <v>1398819100</v>
      </c>
      <c r="F74" s="51">
        <v>0</v>
      </c>
      <c r="G74" s="51">
        <v>0</v>
      </c>
      <c r="H74" s="51">
        <f t="shared" si="5"/>
        <v>1398819100</v>
      </c>
      <c r="I74" s="47">
        <v>0</v>
      </c>
      <c r="J74" s="51">
        <f>H74-ABS(I74)</f>
        <v>1398819100</v>
      </c>
    </row>
    <row r="75" spans="2:10">
      <c r="B75" s="73"/>
      <c r="C75" s="39" t="s">
        <v>77</v>
      </c>
      <c r="D75" s="40"/>
      <c r="E75" s="51">
        <v>173000</v>
      </c>
      <c r="F75" s="51">
        <v>0</v>
      </c>
      <c r="G75" s="51">
        <v>0</v>
      </c>
      <c r="H75" s="51">
        <f t="shared" si="5"/>
        <v>173000</v>
      </c>
      <c r="I75" s="47">
        <v>0</v>
      </c>
      <c r="J75" s="51">
        <f>H75-ABS(I75)</f>
        <v>173000</v>
      </c>
    </row>
    <row r="76" spans="2:10">
      <c r="B76" s="73"/>
      <c r="C76" s="39" t="s">
        <v>78</v>
      </c>
      <c r="D76" s="40"/>
      <c r="E76" s="51">
        <v>499100000</v>
      </c>
      <c r="F76" s="51">
        <v>0</v>
      </c>
      <c r="G76" s="51">
        <v>0</v>
      </c>
      <c r="H76" s="51">
        <f t="shared" si="5"/>
        <v>499100000</v>
      </c>
      <c r="I76" s="47">
        <v>0</v>
      </c>
      <c r="J76" s="51">
        <f>H76-ABS(I76)</f>
        <v>499100000</v>
      </c>
    </row>
    <row r="77" spans="2:10">
      <c r="B77" s="74"/>
      <c r="C77" s="99" t="s">
        <v>79</v>
      </c>
      <c r="D77" s="100"/>
      <c r="E77" s="51">
        <f xml:space="preserve"> +E73 +E74 +E75 - E76</f>
        <v>2201400014</v>
      </c>
      <c r="F77" s="51">
        <f xml:space="preserve"> +F73 +F74 +F75 - F76</f>
        <v>0</v>
      </c>
      <c r="G77" s="51">
        <f xml:space="preserve"> +G73 +G74 +G75 - G76</f>
        <v>52689750</v>
      </c>
      <c r="H77" s="51">
        <f>E77+F77+G77</f>
        <v>2254089764</v>
      </c>
      <c r="I77" s="47">
        <f xml:space="preserve"> +I73 +I74 +I75 - I76</f>
        <v>0</v>
      </c>
      <c r="J77" s="51">
        <f>J73+J74+J75-J76</f>
        <v>2254089764</v>
      </c>
    </row>
  </sheetData>
  <mergeCells count="14">
    <mergeCell ref="B72:B77"/>
    <mergeCell ref="B28:B47"/>
    <mergeCell ref="C28:C37"/>
    <mergeCell ref="C38:C46"/>
    <mergeCell ref="B49:B70"/>
    <mergeCell ref="C49:C58"/>
    <mergeCell ref="C59:C69"/>
    <mergeCell ref="C77:D77"/>
    <mergeCell ref="B3:J3"/>
    <mergeCell ref="B5:J5"/>
    <mergeCell ref="B7:D7"/>
    <mergeCell ref="B8:B27"/>
    <mergeCell ref="C8:C16"/>
    <mergeCell ref="C17:C26"/>
  </mergeCells>
  <phoneticPr fontId="1"/>
  <pageMargins left="0.38" right="0.27" top="0.61" bottom="0.75" header="0.3" footer="0.3"/>
  <pageSetup paperSize="9" scale="46" fitToHeight="0" orientation="portrait" r:id="rId1"/>
  <headerFooter>
    <oddHeader>&amp;L社会福祉法人　函館共愛会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EAB8-A3EA-4317-996D-636E78EE65A7}">
  <sheetPr>
    <pageSetUpPr fitToPage="1"/>
  </sheetPr>
  <dimension ref="B2:AB81"/>
  <sheetViews>
    <sheetView showGridLines="0" topLeftCell="A64" workbookViewId="0">
      <selection activeCell="A8" sqref="A8:XFD81"/>
    </sheetView>
  </sheetViews>
  <sheetFormatPr defaultRowHeight="18.75"/>
  <cols>
    <col min="1" max="3" width="2.875" customWidth="1"/>
    <col min="4" max="4" width="57.5" customWidth="1"/>
    <col min="5" max="28" width="20.75" customWidth="1"/>
  </cols>
  <sheetData>
    <row r="2" spans="2:28" ht="24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"/>
      <c r="AA2" s="3"/>
      <c r="AB2" s="69" t="s">
        <v>121</v>
      </c>
    </row>
    <row r="3" spans="2:28" ht="24">
      <c r="B3" s="89" t="s">
        <v>120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</row>
    <row r="4" spans="2:28" ht="24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7"/>
      <c r="AB4" s="67"/>
    </row>
    <row r="5" spans="2:28" ht="24"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</row>
    <row r="6" spans="2:28" ht="19.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"/>
      <c r="AA6" s="2"/>
      <c r="AB6" s="66" t="s">
        <v>3</v>
      </c>
    </row>
    <row r="7" spans="2:28">
      <c r="B7" s="91" t="s">
        <v>4</v>
      </c>
      <c r="C7" s="92"/>
      <c r="D7" s="93"/>
      <c r="E7" s="65" t="s">
        <v>119</v>
      </c>
      <c r="F7" s="65" t="s">
        <v>118</v>
      </c>
      <c r="G7" s="65" t="s">
        <v>117</v>
      </c>
      <c r="H7" s="65" t="s">
        <v>116</v>
      </c>
      <c r="I7" s="65" t="s">
        <v>115</v>
      </c>
      <c r="J7" s="65" t="s">
        <v>114</v>
      </c>
      <c r="K7" s="65" t="s">
        <v>113</v>
      </c>
      <c r="L7" s="65" t="s">
        <v>112</v>
      </c>
      <c r="M7" s="65" t="s">
        <v>111</v>
      </c>
      <c r="N7" s="65" t="s">
        <v>110</v>
      </c>
      <c r="O7" s="65" t="s">
        <v>109</v>
      </c>
      <c r="P7" s="65" t="s">
        <v>108</v>
      </c>
      <c r="Q7" s="65" t="s">
        <v>107</v>
      </c>
      <c r="R7" s="65" t="s">
        <v>106</v>
      </c>
      <c r="S7" s="65" t="s">
        <v>105</v>
      </c>
      <c r="T7" s="65" t="s">
        <v>104</v>
      </c>
      <c r="U7" s="65" t="s">
        <v>103</v>
      </c>
      <c r="V7" s="65" t="s">
        <v>102</v>
      </c>
      <c r="W7" s="65" t="s">
        <v>101</v>
      </c>
      <c r="X7" s="65" t="s">
        <v>100</v>
      </c>
      <c r="Y7" s="65" t="s">
        <v>99</v>
      </c>
      <c r="Z7" s="65" t="s">
        <v>98</v>
      </c>
      <c r="AA7" s="65" t="s">
        <v>97</v>
      </c>
      <c r="AB7" s="65" t="s">
        <v>96</v>
      </c>
    </row>
    <row r="8" spans="2:28" ht="25.5" customHeight="1">
      <c r="B8" s="75" t="s">
        <v>8</v>
      </c>
      <c r="C8" s="75" t="s">
        <v>9</v>
      </c>
      <c r="D8" s="30" t="s">
        <v>10</v>
      </c>
      <c r="E8" s="64">
        <v>0</v>
      </c>
      <c r="F8" s="64">
        <v>764647295</v>
      </c>
      <c r="G8" s="64">
        <v>214041322</v>
      </c>
      <c r="H8" s="64">
        <v>265012508</v>
      </c>
      <c r="I8" s="64">
        <v>0</v>
      </c>
      <c r="J8" s="64">
        <v>114010191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18276540</v>
      </c>
      <c r="X8" s="64">
        <v>0</v>
      </c>
      <c r="Y8" s="64">
        <v>5153840</v>
      </c>
      <c r="Z8" s="64">
        <f t="shared" ref="Z8:Z39" si="0">(+E8+F8+G8+H8+I8+J8+K8+L8+M8+N8+O8+P8+Q8+R8+S8+T8+U8+V8+W8+X8+Y8)+0</f>
        <v>1381141696</v>
      </c>
      <c r="AA8" s="61">
        <v>0</v>
      </c>
      <c r="AB8" s="64">
        <f t="shared" ref="AB8:AB26" si="1">Z8-ABS(AA8)</f>
        <v>1381141696</v>
      </c>
    </row>
    <row r="9" spans="2:28" ht="25.5" customHeight="1">
      <c r="B9" s="76"/>
      <c r="C9" s="76"/>
      <c r="D9" s="31" t="s">
        <v>11</v>
      </c>
      <c r="E9" s="58">
        <v>0</v>
      </c>
      <c r="F9" s="58">
        <v>818205</v>
      </c>
      <c r="G9" s="58">
        <v>0</v>
      </c>
      <c r="H9" s="58">
        <v>0</v>
      </c>
      <c r="I9" s="58">
        <v>42969446</v>
      </c>
      <c r="J9" s="58">
        <v>194655812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f t="shared" si="0"/>
        <v>238443463</v>
      </c>
      <c r="AA9" s="60">
        <v>0</v>
      </c>
      <c r="AB9" s="58">
        <f t="shared" si="1"/>
        <v>238443463</v>
      </c>
    </row>
    <row r="10" spans="2:28" ht="25.5" customHeight="1">
      <c r="B10" s="76"/>
      <c r="C10" s="76"/>
      <c r="D10" s="31" t="s">
        <v>12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51425980</v>
      </c>
      <c r="L10" s="58">
        <v>113933390</v>
      </c>
      <c r="M10" s="58">
        <v>72771330</v>
      </c>
      <c r="N10" s="58">
        <v>80461200</v>
      </c>
      <c r="O10" s="58">
        <v>143632240</v>
      </c>
      <c r="P10" s="58">
        <v>75133990</v>
      </c>
      <c r="Q10" s="58">
        <v>87401900</v>
      </c>
      <c r="R10" s="58">
        <v>90667930</v>
      </c>
      <c r="S10" s="58">
        <v>113181310</v>
      </c>
      <c r="T10" s="58">
        <v>148037327</v>
      </c>
      <c r="U10" s="58">
        <v>166328534</v>
      </c>
      <c r="V10" s="58">
        <v>121862371</v>
      </c>
      <c r="W10" s="58">
        <v>0</v>
      </c>
      <c r="X10" s="58">
        <v>0</v>
      </c>
      <c r="Y10" s="58">
        <v>0</v>
      </c>
      <c r="Z10" s="58">
        <f t="shared" si="0"/>
        <v>1264837502</v>
      </c>
      <c r="AA10" s="60">
        <v>0</v>
      </c>
      <c r="AB10" s="58">
        <f t="shared" si="1"/>
        <v>1264837502</v>
      </c>
    </row>
    <row r="11" spans="2:28" ht="25.5" customHeight="1">
      <c r="B11" s="76"/>
      <c r="C11" s="76"/>
      <c r="D11" s="31" t="s">
        <v>13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618465912</v>
      </c>
      <c r="X11" s="58">
        <v>5659055</v>
      </c>
      <c r="Y11" s="58">
        <v>0</v>
      </c>
      <c r="Z11" s="58">
        <f t="shared" si="0"/>
        <v>624124967</v>
      </c>
      <c r="AA11" s="60">
        <v>0</v>
      </c>
      <c r="AB11" s="58">
        <f t="shared" si="1"/>
        <v>624124967</v>
      </c>
    </row>
    <row r="12" spans="2:28" ht="25.5" customHeight="1">
      <c r="B12" s="76"/>
      <c r="C12" s="76"/>
      <c r="D12" s="31" t="s">
        <v>14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f t="shared" si="0"/>
        <v>0</v>
      </c>
      <c r="AA12" s="60">
        <v>0</v>
      </c>
      <c r="AB12" s="58">
        <f t="shared" si="1"/>
        <v>0</v>
      </c>
    </row>
    <row r="13" spans="2:28" ht="25.5" customHeight="1">
      <c r="B13" s="76"/>
      <c r="C13" s="76"/>
      <c r="D13" s="31" t="s">
        <v>15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f t="shared" si="0"/>
        <v>0</v>
      </c>
      <c r="AA13" s="60">
        <v>0</v>
      </c>
      <c r="AB13" s="58">
        <f t="shared" si="1"/>
        <v>0</v>
      </c>
    </row>
    <row r="14" spans="2:28" ht="25.5" customHeight="1">
      <c r="B14" s="76"/>
      <c r="C14" s="76"/>
      <c r="D14" s="31" t="s">
        <v>16</v>
      </c>
      <c r="E14" s="58">
        <v>0</v>
      </c>
      <c r="F14" s="58">
        <v>8025641</v>
      </c>
      <c r="G14" s="58">
        <v>60100</v>
      </c>
      <c r="H14" s="58">
        <v>100000</v>
      </c>
      <c r="I14" s="58">
        <v>0</v>
      </c>
      <c r="J14" s="58">
        <v>5000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f t="shared" si="0"/>
        <v>8190741</v>
      </c>
      <c r="AA14" s="60">
        <v>0</v>
      </c>
      <c r="AB14" s="58">
        <f t="shared" si="1"/>
        <v>8190741</v>
      </c>
    </row>
    <row r="15" spans="2:28" ht="25.5" customHeight="1">
      <c r="B15" s="76"/>
      <c r="C15" s="76"/>
      <c r="D15" s="31" t="s">
        <v>17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f t="shared" si="0"/>
        <v>0</v>
      </c>
      <c r="AA15" s="59">
        <v>0</v>
      </c>
      <c r="AB15" s="58">
        <f t="shared" si="1"/>
        <v>0</v>
      </c>
    </row>
    <row r="16" spans="2:28" ht="25.5" customHeight="1">
      <c r="B16" s="76"/>
      <c r="C16" s="77"/>
      <c r="D16" s="32" t="s">
        <v>18</v>
      </c>
      <c r="E16" s="57">
        <f t="shared" ref="E16:Y16" si="2">(+E8+E9+E10+E11+E12+E13+E14+E15)+0</f>
        <v>0</v>
      </c>
      <c r="F16" s="57">
        <f t="shared" si="2"/>
        <v>773491141</v>
      </c>
      <c r="G16" s="57">
        <f t="shared" si="2"/>
        <v>214101422</v>
      </c>
      <c r="H16" s="57">
        <f t="shared" si="2"/>
        <v>265112508</v>
      </c>
      <c r="I16" s="57">
        <f t="shared" si="2"/>
        <v>42969446</v>
      </c>
      <c r="J16" s="57">
        <f t="shared" si="2"/>
        <v>308671003</v>
      </c>
      <c r="K16" s="57">
        <f t="shared" si="2"/>
        <v>51425980</v>
      </c>
      <c r="L16" s="57">
        <f t="shared" si="2"/>
        <v>113933390</v>
      </c>
      <c r="M16" s="57">
        <f t="shared" si="2"/>
        <v>72771330</v>
      </c>
      <c r="N16" s="57">
        <f t="shared" si="2"/>
        <v>80461200</v>
      </c>
      <c r="O16" s="57">
        <f t="shared" si="2"/>
        <v>143632240</v>
      </c>
      <c r="P16" s="57">
        <f t="shared" si="2"/>
        <v>75133990</v>
      </c>
      <c r="Q16" s="57">
        <f t="shared" si="2"/>
        <v>87401900</v>
      </c>
      <c r="R16" s="57">
        <f t="shared" si="2"/>
        <v>90667930</v>
      </c>
      <c r="S16" s="57">
        <f t="shared" si="2"/>
        <v>113181310</v>
      </c>
      <c r="T16" s="57">
        <f t="shared" si="2"/>
        <v>148037327</v>
      </c>
      <c r="U16" s="57">
        <f t="shared" si="2"/>
        <v>166328534</v>
      </c>
      <c r="V16" s="57">
        <f t="shared" si="2"/>
        <v>121862371</v>
      </c>
      <c r="W16" s="57">
        <f t="shared" si="2"/>
        <v>636742452</v>
      </c>
      <c r="X16" s="57">
        <f t="shared" si="2"/>
        <v>5659055</v>
      </c>
      <c r="Y16" s="57">
        <f t="shared" si="2"/>
        <v>5153840</v>
      </c>
      <c r="Z16" s="57">
        <f t="shared" si="0"/>
        <v>3516738369</v>
      </c>
      <c r="AA16" s="54">
        <f>(+AA8+AA9+AA10+AA11+AA12+AA13+AA14+AA15)+0</f>
        <v>0</v>
      </c>
      <c r="AB16" s="57">
        <f t="shared" si="1"/>
        <v>3516738369</v>
      </c>
    </row>
    <row r="17" spans="2:28" ht="25.5" customHeight="1">
      <c r="B17" s="76"/>
      <c r="C17" s="75" t="s">
        <v>19</v>
      </c>
      <c r="D17" s="31" t="s">
        <v>20</v>
      </c>
      <c r="E17" s="58">
        <v>26683567</v>
      </c>
      <c r="F17" s="58">
        <v>480968142</v>
      </c>
      <c r="G17" s="58">
        <v>151458619</v>
      </c>
      <c r="H17" s="58">
        <v>168820313</v>
      </c>
      <c r="I17" s="58">
        <v>20024585</v>
      </c>
      <c r="J17" s="58">
        <v>158805292</v>
      </c>
      <c r="K17" s="58">
        <v>51482518</v>
      </c>
      <c r="L17" s="58">
        <v>85812032</v>
      </c>
      <c r="M17" s="58">
        <v>56228145</v>
      </c>
      <c r="N17" s="58">
        <v>62124708</v>
      </c>
      <c r="O17" s="58">
        <v>102728347</v>
      </c>
      <c r="P17" s="58">
        <v>55214879</v>
      </c>
      <c r="Q17" s="58">
        <v>61476096</v>
      </c>
      <c r="R17" s="58">
        <v>61601980</v>
      </c>
      <c r="S17" s="58">
        <v>81557356</v>
      </c>
      <c r="T17" s="58">
        <v>104909291</v>
      </c>
      <c r="U17" s="58">
        <v>116571925</v>
      </c>
      <c r="V17" s="58">
        <v>86168183</v>
      </c>
      <c r="W17" s="58">
        <v>405827538</v>
      </c>
      <c r="X17" s="58">
        <v>4951351</v>
      </c>
      <c r="Y17" s="58">
        <v>8024709</v>
      </c>
      <c r="Z17" s="58">
        <f t="shared" si="0"/>
        <v>2351439576</v>
      </c>
      <c r="AA17" s="61">
        <v>0</v>
      </c>
      <c r="AB17" s="58">
        <f t="shared" si="1"/>
        <v>2351439576</v>
      </c>
    </row>
    <row r="18" spans="2:28" ht="25.5" customHeight="1">
      <c r="B18" s="76"/>
      <c r="C18" s="76"/>
      <c r="D18" s="31" t="s">
        <v>21</v>
      </c>
      <c r="E18" s="58">
        <v>0</v>
      </c>
      <c r="F18" s="58">
        <v>110133391</v>
      </c>
      <c r="G18" s="58">
        <v>35441000</v>
      </c>
      <c r="H18" s="58">
        <v>41667899</v>
      </c>
      <c r="I18" s="58">
        <v>14448672</v>
      </c>
      <c r="J18" s="58">
        <v>67697856</v>
      </c>
      <c r="K18" s="58">
        <v>5859330</v>
      </c>
      <c r="L18" s="58">
        <v>11026077</v>
      </c>
      <c r="M18" s="58">
        <v>6139200</v>
      </c>
      <c r="N18" s="58">
        <v>7757581</v>
      </c>
      <c r="O18" s="58">
        <v>11552426</v>
      </c>
      <c r="P18" s="58">
        <v>6265211</v>
      </c>
      <c r="Q18" s="58">
        <v>7265000</v>
      </c>
      <c r="R18" s="58">
        <v>8263274</v>
      </c>
      <c r="S18" s="58">
        <v>10297895</v>
      </c>
      <c r="T18" s="58">
        <v>14675900</v>
      </c>
      <c r="U18" s="58">
        <v>15119369</v>
      </c>
      <c r="V18" s="58">
        <v>13536365</v>
      </c>
      <c r="W18" s="58">
        <v>113177543</v>
      </c>
      <c r="X18" s="58">
        <v>31061</v>
      </c>
      <c r="Y18" s="58">
        <v>422960</v>
      </c>
      <c r="Z18" s="58">
        <f t="shared" si="0"/>
        <v>500778010</v>
      </c>
      <c r="AA18" s="60">
        <v>0</v>
      </c>
      <c r="AB18" s="58">
        <f t="shared" si="1"/>
        <v>500778010</v>
      </c>
    </row>
    <row r="19" spans="2:28" ht="25.5" customHeight="1">
      <c r="B19" s="76"/>
      <c r="C19" s="76"/>
      <c r="D19" s="31" t="s">
        <v>22</v>
      </c>
      <c r="E19" s="58">
        <v>10830945</v>
      </c>
      <c r="F19" s="58">
        <v>76036325</v>
      </c>
      <c r="G19" s="58">
        <v>14781952</v>
      </c>
      <c r="H19" s="58">
        <v>20686591</v>
      </c>
      <c r="I19" s="58">
        <v>5525361</v>
      </c>
      <c r="J19" s="58">
        <v>48009851</v>
      </c>
      <c r="K19" s="58">
        <v>4542878</v>
      </c>
      <c r="L19" s="58">
        <v>6398569</v>
      </c>
      <c r="M19" s="58">
        <v>4621717</v>
      </c>
      <c r="N19" s="58">
        <v>4420029</v>
      </c>
      <c r="O19" s="58">
        <v>6523193</v>
      </c>
      <c r="P19" s="58">
        <v>4237098</v>
      </c>
      <c r="Q19" s="58">
        <v>5536076</v>
      </c>
      <c r="R19" s="58">
        <v>4880334</v>
      </c>
      <c r="S19" s="58">
        <v>8445790</v>
      </c>
      <c r="T19" s="58">
        <v>7148115</v>
      </c>
      <c r="U19" s="58">
        <v>8639875</v>
      </c>
      <c r="V19" s="58">
        <v>6390938</v>
      </c>
      <c r="W19" s="58">
        <v>104534958</v>
      </c>
      <c r="X19" s="58">
        <v>341437</v>
      </c>
      <c r="Y19" s="58">
        <v>156097</v>
      </c>
      <c r="Z19" s="58">
        <f t="shared" si="0"/>
        <v>352688129</v>
      </c>
      <c r="AA19" s="60">
        <v>0</v>
      </c>
      <c r="AB19" s="58">
        <f t="shared" si="1"/>
        <v>352688129</v>
      </c>
    </row>
    <row r="20" spans="2:28" ht="25.5" customHeight="1">
      <c r="B20" s="76"/>
      <c r="C20" s="76"/>
      <c r="D20" s="31" t="s">
        <v>23</v>
      </c>
      <c r="E20" s="58">
        <v>0</v>
      </c>
      <c r="F20" s="58">
        <v>3235738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30613</v>
      </c>
      <c r="X20" s="58">
        <v>0</v>
      </c>
      <c r="Y20" s="58">
        <v>0</v>
      </c>
      <c r="Z20" s="58">
        <f t="shared" si="0"/>
        <v>3266351</v>
      </c>
      <c r="AA20" s="60">
        <v>0</v>
      </c>
      <c r="AB20" s="58">
        <f t="shared" si="1"/>
        <v>3266351</v>
      </c>
    </row>
    <row r="21" spans="2:28" ht="25.5" customHeight="1">
      <c r="B21" s="76"/>
      <c r="C21" s="76"/>
      <c r="D21" s="31" t="s">
        <v>24</v>
      </c>
      <c r="E21" s="58">
        <v>450408</v>
      </c>
      <c r="F21" s="58">
        <v>71803439</v>
      </c>
      <c r="G21" s="58">
        <v>15862625</v>
      </c>
      <c r="H21" s="58">
        <v>29914285</v>
      </c>
      <c r="I21" s="58">
        <v>13635774</v>
      </c>
      <c r="J21" s="58">
        <v>40273593</v>
      </c>
      <c r="K21" s="58">
        <v>2572531</v>
      </c>
      <c r="L21" s="58">
        <v>3679060</v>
      </c>
      <c r="M21" s="58">
        <v>2162365</v>
      </c>
      <c r="N21" s="58">
        <v>2032706</v>
      </c>
      <c r="O21" s="58">
        <v>4301048</v>
      </c>
      <c r="P21" s="58">
        <v>3022748</v>
      </c>
      <c r="Q21" s="58">
        <v>2424756</v>
      </c>
      <c r="R21" s="58">
        <v>3347907</v>
      </c>
      <c r="S21" s="58">
        <v>3423881</v>
      </c>
      <c r="T21" s="58">
        <v>5513226</v>
      </c>
      <c r="U21" s="58">
        <v>10001106</v>
      </c>
      <c r="V21" s="58">
        <v>8756716</v>
      </c>
      <c r="W21" s="58">
        <v>35384999</v>
      </c>
      <c r="X21" s="58">
        <v>0</v>
      </c>
      <c r="Y21" s="58">
        <v>0</v>
      </c>
      <c r="Z21" s="58">
        <f t="shared" si="0"/>
        <v>258563173</v>
      </c>
      <c r="AA21" s="60">
        <v>0</v>
      </c>
      <c r="AB21" s="58">
        <f t="shared" si="1"/>
        <v>258563173</v>
      </c>
    </row>
    <row r="22" spans="2:28" ht="25.5" customHeight="1">
      <c r="B22" s="76"/>
      <c r="C22" s="76"/>
      <c r="D22" s="31" t="s">
        <v>25</v>
      </c>
      <c r="E22" s="58">
        <v>0</v>
      </c>
      <c r="F22" s="58">
        <v>-23140327</v>
      </c>
      <c r="G22" s="58">
        <v>-5976904</v>
      </c>
      <c r="H22" s="58">
        <v>-23925753</v>
      </c>
      <c r="I22" s="58">
        <v>-15092572</v>
      </c>
      <c r="J22" s="58">
        <v>-17673304</v>
      </c>
      <c r="K22" s="58">
        <v>-1619638</v>
      </c>
      <c r="L22" s="58">
        <v>-1092827</v>
      </c>
      <c r="M22" s="58">
        <v>-1094678</v>
      </c>
      <c r="N22" s="58">
        <v>-187763</v>
      </c>
      <c r="O22" s="58">
        <v>-1539617</v>
      </c>
      <c r="P22" s="58">
        <v>0</v>
      </c>
      <c r="Q22" s="58">
        <v>-1102127</v>
      </c>
      <c r="R22" s="58">
        <v>-776680</v>
      </c>
      <c r="S22" s="58">
        <v>-120425</v>
      </c>
      <c r="T22" s="58">
        <v>-1944470</v>
      </c>
      <c r="U22" s="58">
        <v>-4443995</v>
      </c>
      <c r="V22" s="58">
        <v>-4713741</v>
      </c>
      <c r="W22" s="58">
        <v>0</v>
      </c>
      <c r="X22" s="58">
        <v>0</v>
      </c>
      <c r="Y22" s="58">
        <v>0</v>
      </c>
      <c r="Z22" s="58">
        <f t="shared" si="0"/>
        <v>-104444821</v>
      </c>
      <c r="AA22" s="60">
        <v>0</v>
      </c>
      <c r="AB22" s="58">
        <f t="shared" si="1"/>
        <v>-104444821</v>
      </c>
    </row>
    <row r="23" spans="2:28" ht="25.5" customHeight="1">
      <c r="B23" s="76"/>
      <c r="C23" s="76"/>
      <c r="D23" s="31" t="s">
        <v>26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f t="shared" si="0"/>
        <v>0</v>
      </c>
      <c r="AA23" s="60">
        <v>0</v>
      </c>
      <c r="AB23" s="58">
        <f t="shared" si="1"/>
        <v>0</v>
      </c>
    </row>
    <row r="24" spans="2:28" ht="25.5" customHeight="1">
      <c r="B24" s="76"/>
      <c r="C24" s="76"/>
      <c r="D24" s="31" t="s">
        <v>27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f t="shared" si="0"/>
        <v>0</v>
      </c>
      <c r="AA24" s="60">
        <v>0</v>
      </c>
      <c r="AB24" s="58">
        <f t="shared" si="1"/>
        <v>0</v>
      </c>
    </row>
    <row r="25" spans="2:28" ht="25.5" customHeight="1">
      <c r="B25" s="76"/>
      <c r="C25" s="76"/>
      <c r="D25" s="31" t="s">
        <v>28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10706113</v>
      </c>
      <c r="X25" s="58">
        <v>0</v>
      </c>
      <c r="Y25" s="58">
        <v>0</v>
      </c>
      <c r="Z25" s="58">
        <f t="shared" si="0"/>
        <v>10706113</v>
      </c>
      <c r="AA25" s="59">
        <v>0</v>
      </c>
      <c r="AB25" s="58">
        <f t="shared" si="1"/>
        <v>10706113</v>
      </c>
    </row>
    <row r="26" spans="2:28" ht="25.5" customHeight="1">
      <c r="B26" s="76"/>
      <c r="C26" s="77"/>
      <c r="D26" s="32" t="s">
        <v>29</v>
      </c>
      <c r="E26" s="57">
        <f t="shared" ref="E26:Y26" si="3">(+E17+E18+E19+E20+E21+E22+E23+E24+E25)+0</f>
        <v>37964920</v>
      </c>
      <c r="F26" s="57">
        <f t="shared" si="3"/>
        <v>719036708</v>
      </c>
      <c r="G26" s="57">
        <f t="shared" si="3"/>
        <v>211567292</v>
      </c>
      <c r="H26" s="57">
        <f t="shared" si="3"/>
        <v>237163335</v>
      </c>
      <c r="I26" s="57">
        <f t="shared" si="3"/>
        <v>38541820</v>
      </c>
      <c r="J26" s="57">
        <f t="shared" si="3"/>
        <v>297113288</v>
      </c>
      <c r="K26" s="57">
        <f t="shared" si="3"/>
        <v>62837619</v>
      </c>
      <c r="L26" s="57">
        <f t="shared" si="3"/>
        <v>105822911</v>
      </c>
      <c r="M26" s="57">
        <f t="shared" si="3"/>
        <v>68056749</v>
      </c>
      <c r="N26" s="57">
        <f t="shared" si="3"/>
        <v>76147261</v>
      </c>
      <c r="O26" s="57">
        <f t="shared" si="3"/>
        <v>123565397</v>
      </c>
      <c r="P26" s="57">
        <f t="shared" si="3"/>
        <v>68739936</v>
      </c>
      <c r="Q26" s="57">
        <f t="shared" si="3"/>
        <v>75599801</v>
      </c>
      <c r="R26" s="57">
        <f t="shared" si="3"/>
        <v>77316815</v>
      </c>
      <c r="S26" s="57">
        <f t="shared" si="3"/>
        <v>103604497</v>
      </c>
      <c r="T26" s="57">
        <f t="shared" si="3"/>
        <v>130302062</v>
      </c>
      <c r="U26" s="57">
        <f t="shared" si="3"/>
        <v>145888280</v>
      </c>
      <c r="V26" s="57">
        <f t="shared" si="3"/>
        <v>110138461</v>
      </c>
      <c r="W26" s="57">
        <f t="shared" si="3"/>
        <v>669661764</v>
      </c>
      <c r="X26" s="57">
        <f t="shared" si="3"/>
        <v>5323849</v>
      </c>
      <c r="Y26" s="57">
        <f t="shared" si="3"/>
        <v>8603766</v>
      </c>
      <c r="Z26" s="57">
        <f t="shared" si="0"/>
        <v>3372996531</v>
      </c>
      <c r="AA26" s="54">
        <f>(+AA17+AA18+AA19+AA20+AA21+AA22+AA23+AA24+AA25)+0</f>
        <v>0</v>
      </c>
      <c r="AB26" s="57">
        <f t="shared" si="1"/>
        <v>3372996531</v>
      </c>
    </row>
    <row r="27" spans="2:28" ht="25.5" customHeight="1">
      <c r="B27" s="77"/>
      <c r="C27" s="33" t="s">
        <v>30</v>
      </c>
      <c r="D27" s="34"/>
      <c r="E27" s="62">
        <f t="shared" ref="E27:Y27" si="4">( +E16 - E26)+0</f>
        <v>-37964920</v>
      </c>
      <c r="F27" s="62">
        <f t="shared" si="4"/>
        <v>54454433</v>
      </c>
      <c r="G27" s="62">
        <f t="shared" si="4"/>
        <v>2534130</v>
      </c>
      <c r="H27" s="62">
        <f t="shared" si="4"/>
        <v>27949173</v>
      </c>
      <c r="I27" s="62">
        <f t="shared" si="4"/>
        <v>4427626</v>
      </c>
      <c r="J27" s="62">
        <f t="shared" si="4"/>
        <v>11557715</v>
      </c>
      <c r="K27" s="62">
        <f t="shared" si="4"/>
        <v>-11411639</v>
      </c>
      <c r="L27" s="62">
        <f t="shared" si="4"/>
        <v>8110479</v>
      </c>
      <c r="M27" s="62">
        <f t="shared" si="4"/>
        <v>4714581</v>
      </c>
      <c r="N27" s="62">
        <f t="shared" si="4"/>
        <v>4313939</v>
      </c>
      <c r="O27" s="62">
        <f t="shared" si="4"/>
        <v>20066843</v>
      </c>
      <c r="P27" s="62">
        <f t="shared" si="4"/>
        <v>6394054</v>
      </c>
      <c r="Q27" s="62">
        <f t="shared" si="4"/>
        <v>11802099</v>
      </c>
      <c r="R27" s="62">
        <f t="shared" si="4"/>
        <v>13351115</v>
      </c>
      <c r="S27" s="62">
        <f t="shared" si="4"/>
        <v>9576813</v>
      </c>
      <c r="T27" s="62">
        <f t="shared" si="4"/>
        <v>17735265</v>
      </c>
      <c r="U27" s="62">
        <f t="shared" si="4"/>
        <v>20440254</v>
      </c>
      <c r="V27" s="62">
        <f t="shared" si="4"/>
        <v>11723910</v>
      </c>
      <c r="W27" s="62">
        <f t="shared" si="4"/>
        <v>-32919312</v>
      </c>
      <c r="X27" s="62">
        <f t="shared" si="4"/>
        <v>335206</v>
      </c>
      <c r="Y27" s="62">
        <f t="shared" si="4"/>
        <v>-3449926</v>
      </c>
      <c r="Z27" s="62">
        <f t="shared" si="0"/>
        <v>143741838</v>
      </c>
      <c r="AA27" s="54">
        <f>( +AA16 - AA26)+0</f>
        <v>0</v>
      </c>
      <c r="AB27" s="62">
        <f>AB16-AB26</f>
        <v>143741838</v>
      </c>
    </row>
    <row r="28" spans="2:28" ht="25.5" customHeight="1">
      <c r="B28" s="75" t="s">
        <v>31</v>
      </c>
      <c r="C28" s="75" t="s">
        <v>9</v>
      </c>
      <c r="D28" s="31" t="s">
        <v>32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f t="shared" si="0"/>
        <v>0</v>
      </c>
      <c r="AA28" s="61">
        <v>0</v>
      </c>
      <c r="AB28" s="58">
        <f t="shared" ref="AB28:AB46" si="5">Z28-ABS(AA28)</f>
        <v>0</v>
      </c>
    </row>
    <row r="29" spans="2:28" ht="25.5" customHeight="1">
      <c r="B29" s="76"/>
      <c r="C29" s="76"/>
      <c r="D29" s="31" t="s">
        <v>33</v>
      </c>
      <c r="E29" s="58">
        <v>226373</v>
      </c>
      <c r="F29" s="58">
        <v>2241</v>
      </c>
      <c r="G29" s="58">
        <v>5291</v>
      </c>
      <c r="H29" s="58">
        <v>1091</v>
      </c>
      <c r="I29" s="58">
        <v>91</v>
      </c>
      <c r="J29" s="58">
        <v>1451</v>
      </c>
      <c r="K29" s="58">
        <v>132</v>
      </c>
      <c r="L29" s="58">
        <v>167</v>
      </c>
      <c r="M29" s="58">
        <v>144</v>
      </c>
      <c r="N29" s="58">
        <v>121</v>
      </c>
      <c r="O29" s="58">
        <v>253</v>
      </c>
      <c r="P29" s="58">
        <v>102</v>
      </c>
      <c r="Q29" s="58">
        <v>97</v>
      </c>
      <c r="R29" s="58">
        <v>172</v>
      </c>
      <c r="S29" s="58">
        <v>182</v>
      </c>
      <c r="T29" s="58">
        <v>104</v>
      </c>
      <c r="U29" s="58">
        <v>93</v>
      </c>
      <c r="V29" s="58">
        <v>93</v>
      </c>
      <c r="W29" s="58">
        <v>16322</v>
      </c>
      <c r="X29" s="58">
        <v>263</v>
      </c>
      <c r="Y29" s="58">
        <v>130</v>
      </c>
      <c r="Z29" s="58">
        <f t="shared" si="0"/>
        <v>254913</v>
      </c>
      <c r="AA29" s="60">
        <v>0</v>
      </c>
      <c r="AB29" s="58">
        <f t="shared" si="5"/>
        <v>254913</v>
      </c>
    </row>
    <row r="30" spans="2:28" ht="25.5" customHeight="1">
      <c r="B30" s="76"/>
      <c r="C30" s="76"/>
      <c r="D30" s="31" t="s">
        <v>34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f t="shared" si="0"/>
        <v>0</v>
      </c>
      <c r="AA30" s="60">
        <v>0</v>
      </c>
      <c r="AB30" s="58">
        <f t="shared" si="5"/>
        <v>0</v>
      </c>
    </row>
    <row r="31" spans="2:28" ht="25.5" customHeight="1">
      <c r="B31" s="76"/>
      <c r="C31" s="76"/>
      <c r="D31" s="31" t="s">
        <v>35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f t="shared" si="0"/>
        <v>0</v>
      </c>
      <c r="AA31" s="60">
        <v>0</v>
      </c>
      <c r="AB31" s="58">
        <f t="shared" si="5"/>
        <v>0</v>
      </c>
    </row>
    <row r="32" spans="2:28" ht="25.5" customHeight="1">
      <c r="B32" s="76"/>
      <c r="C32" s="76"/>
      <c r="D32" s="31" t="s">
        <v>36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f t="shared" si="0"/>
        <v>0</v>
      </c>
      <c r="AA32" s="60">
        <v>0</v>
      </c>
      <c r="AB32" s="58">
        <f t="shared" si="5"/>
        <v>0</v>
      </c>
    </row>
    <row r="33" spans="2:28" ht="25.5" customHeight="1">
      <c r="B33" s="76"/>
      <c r="C33" s="76"/>
      <c r="D33" s="31" t="s">
        <v>37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f t="shared" si="0"/>
        <v>0</v>
      </c>
      <c r="AA33" s="60">
        <v>0</v>
      </c>
      <c r="AB33" s="58">
        <f t="shared" si="5"/>
        <v>0</v>
      </c>
    </row>
    <row r="34" spans="2:28" ht="25.5" customHeight="1">
      <c r="B34" s="76"/>
      <c r="C34" s="76"/>
      <c r="D34" s="31" t="s">
        <v>38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f t="shared" si="0"/>
        <v>0</v>
      </c>
      <c r="AA34" s="60">
        <v>0</v>
      </c>
      <c r="AB34" s="58">
        <f t="shared" si="5"/>
        <v>0</v>
      </c>
    </row>
    <row r="35" spans="2:28" ht="25.5" customHeight="1">
      <c r="B35" s="76"/>
      <c r="C35" s="76"/>
      <c r="D35" s="31" t="s">
        <v>39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f t="shared" si="0"/>
        <v>0</v>
      </c>
      <c r="AA35" s="60">
        <v>0</v>
      </c>
      <c r="AB35" s="58">
        <f t="shared" si="5"/>
        <v>0</v>
      </c>
    </row>
    <row r="36" spans="2:28" ht="25.5" customHeight="1">
      <c r="B36" s="76"/>
      <c r="C36" s="76"/>
      <c r="D36" s="31" t="s">
        <v>40</v>
      </c>
      <c r="E36" s="58">
        <v>610889</v>
      </c>
      <c r="F36" s="58">
        <v>2943693</v>
      </c>
      <c r="G36" s="58">
        <v>458115</v>
      </c>
      <c r="H36" s="58">
        <v>302361</v>
      </c>
      <c r="I36" s="58">
        <v>412364</v>
      </c>
      <c r="J36" s="58">
        <v>834567</v>
      </c>
      <c r="K36" s="58">
        <v>8000</v>
      </c>
      <c r="L36" s="58">
        <v>10500</v>
      </c>
      <c r="M36" s="58">
        <v>11500</v>
      </c>
      <c r="N36" s="58">
        <v>8250</v>
      </c>
      <c r="O36" s="58">
        <v>14250</v>
      </c>
      <c r="P36" s="58">
        <v>8500</v>
      </c>
      <c r="Q36" s="58">
        <v>9000</v>
      </c>
      <c r="R36" s="58">
        <v>28750</v>
      </c>
      <c r="S36" s="58">
        <v>13500</v>
      </c>
      <c r="T36" s="58">
        <v>31720</v>
      </c>
      <c r="U36" s="58">
        <v>16750</v>
      </c>
      <c r="V36" s="58">
        <v>6000</v>
      </c>
      <c r="W36" s="58">
        <v>6042766</v>
      </c>
      <c r="X36" s="58">
        <v>0</v>
      </c>
      <c r="Y36" s="58">
        <v>0</v>
      </c>
      <c r="Z36" s="58">
        <f t="shared" si="0"/>
        <v>11771475</v>
      </c>
      <c r="AA36" s="59">
        <v>0</v>
      </c>
      <c r="AB36" s="58">
        <f t="shared" si="5"/>
        <v>11771475</v>
      </c>
    </row>
    <row r="37" spans="2:28" ht="25.5" customHeight="1">
      <c r="B37" s="76"/>
      <c r="C37" s="77"/>
      <c r="D37" s="32" t="s">
        <v>41</v>
      </c>
      <c r="E37" s="57">
        <f t="shared" ref="E37:Y37" si="6">(+E28+E29+E30+E31+E32+E33+E34+E35+E36)+0</f>
        <v>837262</v>
      </c>
      <c r="F37" s="57">
        <f t="shared" si="6"/>
        <v>2945934</v>
      </c>
      <c r="G37" s="57">
        <f t="shared" si="6"/>
        <v>463406</v>
      </c>
      <c r="H37" s="57">
        <f t="shared" si="6"/>
        <v>303452</v>
      </c>
      <c r="I37" s="57">
        <f t="shared" si="6"/>
        <v>412455</v>
      </c>
      <c r="J37" s="57">
        <f t="shared" si="6"/>
        <v>836018</v>
      </c>
      <c r="K37" s="57">
        <f t="shared" si="6"/>
        <v>8132</v>
      </c>
      <c r="L37" s="57">
        <f t="shared" si="6"/>
        <v>10667</v>
      </c>
      <c r="M37" s="57">
        <f t="shared" si="6"/>
        <v>11644</v>
      </c>
      <c r="N37" s="57">
        <f t="shared" si="6"/>
        <v>8371</v>
      </c>
      <c r="O37" s="57">
        <f t="shared" si="6"/>
        <v>14503</v>
      </c>
      <c r="P37" s="57">
        <f t="shared" si="6"/>
        <v>8602</v>
      </c>
      <c r="Q37" s="57">
        <f t="shared" si="6"/>
        <v>9097</v>
      </c>
      <c r="R37" s="57">
        <f t="shared" si="6"/>
        <v>28922</v>
      </c>
      <c r="S37" s="57">
        <f t="shared" si="6"/>
        <v>13682</v>
      </c>
      <c r="T37" s="57">
        <f t="shared" si="6"/>
        <v>31824</v>
      </c>
      <c r="U37" s="57">
        <f t="shared" si="6"/>
        <v>16843</v>
      </c>
      <c r="V37" s="57">
        <f t="shared" si="6"/>
        <v>6093</v>
      </c>
      <c r="W37" s="57">
        <f t="shared" si="6"/>
        <v>6059088</v>
      </c>
      <c r="X37" s="57">
        <f t="shared" si="6"/>
        <v>263</v>
      </c>
      <c r="Y37" s="57">
        <f t="shared" si="6"/>
        <v>130</v>
      </c>
      <c r="Z37" s="57">
        <f t="shared" si="0"/>
        <v>12026388</v>
      </c>
      <c r="AA37" s="54">
        <f>(+AA28+AA29+AA30+AA31+AA32+AA33+AA34+AA35+AA36)+0</f>
        <v>0</v>
      </c>
      <c r="AB37" s="57">
        <f t="shared" si="5"/>
        <v>12026388</v>
      </c>
    </row>
    <row r="38" spans="2:28" ht="25.5" customHeight="1">
      <c r="B38" s="76"/>
      <c r="C38" s="75" t="s">
        <v>19</v>
      </c>
      <c r="D38" s="31" t="s">
        <v>42</v>
      </c>
      <c r="E38" s="58">
        <v>0</v>
      </c>
      <c r="F38" s="58">
        <v>7729973</v>
      </c>
      <c r="G38" s="58">
        <v>32328</v>
      </c>
      <c r="H38" s="58">
        <v>0</v>
      </c>
      <c r="I38" s="58">
        <v>0</v>
      </c>
      <c r="J38" s="58">
        <v>4373832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288770</v>
      </c>
      <c r="R38" s="58">
        <v>0</v>
      </c>
      <c r="S38" s="58">
        <v>0</v>
      </c>
      <c r="T38" s="58">
        <v>556325</v>
      </c>
      <c r="U38" s="58">
        <v>531292</v>
      </c>
      <c r="V38" s="58">
        <v>503148</v>
      </c>
      <c r="W38" s="58">
        <v>2426000</v>
      </c>
      <c r="X38" s="58">
        <v>0</v>
      </c>
      <c r="Y38" s="58">
        <v>0</v>
      </c>
      <c r="Z38" s="58">
        <f t="shared" si="0"/>
        <v>16441668</v>
      </c>
      <c r="AA38" s="61">
        <v>0</v>
      </c>
      <c r="AB38" s="58">
        <f t="shared" si="5"/>
        <v>16441668</v>
      </c>
    </row>
    <row r="39" spans="2:28" ht="25.5" customHeight="1">
      <c r="B39" s="76"/>
      <c r="C39" s="76"/>
      <c r="D39" s="31" t="s">
        <v>43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f t="shared" si="0"/>
        <v>0</v>
      </c>
      <c r="AA39" s="60">
        <v>0</v>
      </c>
      <c r="AB39" s="58">
        <f t="shared" si="5"/>
        <v>0</v>
      </c>
    </row>
    <row r="40" spans="2:28" ht="25.5" customHeight="1">
      <c r="B40" s="76"/>
      <c r="C40" s="76"/>
      <c r="D40" s="31" t="s">
        <v>44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f t="shared" ref="Z40:Z71" si="7">(+E40+F40+G40+H40+I40+J40+K40+L40+M40+N40+O40+P40+Q40+R40+S40+T40+U40+V40+W40+X40+Y40)+0</f>
        <v>0</v>
      </c>
      <c r="AA40" s="60">
        <v>0</v>
      </c>
      <c r="AB40" s="58">
        <f t="shared" si="5"/>
        <v>0</v>
      </c>
    </row>
    <row r="41" spans="2:28" ht="25.5" customHeight="1">
      <c r="B41" s="76"/>
      <c r="C41" s="76"/>
      <c r="D41" s="31" t="s">
        <v>45</v>
      </c>
      <c r="E41" s="58">
        <v>0</v>
      </c>
      <c r="F41" s="58">
        <v>0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58">
        <v>0</v>
      </c>
      <c r="O41" s="58">
        <v>0</v>
      </c>
      <c r="P41" s="58">
        <v>0</v>
      </c>
      <c r="Q41" s="58">
        <v>0</v>
      </c>
      <c r="R41" s="58">
        <v>0</v>
      </c>
      <c r="S41" s="58">
        <v>0</v>
      </c>
      <c r="T41" s="58">
        <v>0</v>
      </c>
      <c r="U41" s="58">
        <v>0</v>
      </c>
      <c r="V41" s="58">
        <v>0</v>
      </c>
      <c r="W41" s="58">
        <v>0</v>
      </c>
      <c r="X41" s="58">
        <v>0</v>
      </c>
      <c r="Y41" s="58">
        <v>0</v>
      </c>
      <c r="Z41" s="58">
        <f t="shared" si="7"/>
        <v>0</v>
      </c>
      <c r="AA41" s="60">
        <v>0</v>
      </c>
      <c r="AB41" s="58">
        <f t="shared" si="5"/>
        <v>0</v>
      </c>
    </row>
    <row r="42" spans="2:28" ht="25.5" customHeight="1">
      <c r="B42" s="76"/>
      <c r="C42" s="76"/>
      <c r="D42" s="31" t="s">
        <v>46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f t="shared" si="7"/>
        <v>0</v>
      </c>
      <c r="AA42" s="60">
        <v>0</v>
      </c>
      <c r="AB42" s="58">
        <f t="shared" si="5"/>
        <v>0</v>
      </c>
    </row>
    <row r="43" spans="2:28" ht="25.5" customHeight="1">
      <c r="B43" s="76"/>
      <c r="C43" s="76"/>
      <c r="D43" s="31" t="s">
        <v>47</v>
      </c>
      <c r="E43" s="58">
        <v>0</v>
      </c>
      <c r="F43" s="58">
        <v>0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8">
        <v>0</v>
      </c>
      <c r="T43" s="58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f t="shared" si="7"/>
        <v>0</v>
      </c>
      <c r="AA43" s="60">
        <v>0</v>
      </c>
      <c r="AB43" s="58">
        <f t="shared" si="5"/>
        <v>0</v>
      </c>
    </row>
    <row r="44" spans="2:28" ht="25.5" customHeight="1">
      <c r="B44" s="76"/>
      <c r="C44" s="76"/>
      <c r="D44" s="31" t="s">
        <v>48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f t="shared" si="7"/>
        <v>0</v>
      </c>
      <c r="AA44" s="60">
        <v>0</v>
      </c>
      <c r="AB44" s="58">
        <f t="shared" si="5"/>
        <v>0</v>
      </c>
    </row>
    <row r="45" spans="2:28" ht="25.5" customHeight="1">
      <c r="B45" s="76"/>
      <c r="C45" s="76"/>
      <c r="D45" s="31" t="s">
        <v>49</v>
      </c>
      <c r="E45" s="58">
        <v>2500000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305674</v>
      </c>
      <c r="X45" s="58">
        <v>0</v>
      </c>
      <c r="Y45" s="58">
        <v>0</v>
      </c>
      <c r="Z45" s="58">
        <f t="shared" si="7"/>
        <v>2805674</v>
      </c>
      <c r="AA45" s="59">
        <v>0</v>
      </c>
      <c r="AB45" s="58">
        <f t="shared" si="5"/>
        <v>2805674</v>
      </c>
    </row>
    <row r="46" spans="2:28" ht="25.5" customHeight="1">
      <c r="B46" s="76"/>
      <c r="C46" s="77"/>
      <c r="D46" s="32" t="s">
        <v>50</v>
      </c>
      <c r="E46" s="57">
        <f t="shared" ref="E46:Y46" si="8">(+E38+E39+E40+E41+E42+E43+E44+E45)+0</f>
        <v>2500000</v>
      </c>
      <c r="F46" s="57">
        <f t="shared" si="8"/>
        <v>7729973</v>
      </c>
      <c r="G46" s="57">
        <f t="shared" si="8"/>
        <v>32328</v>
      </c>
      <c r="H46" s="57">
        <f t="shared" si="8"/>
        <v>0</v>
      </c>
      <c r="I46" s="57">
        <f t="shared" si="8"/>
        <v>0</v>
      </c>
      <c r="J46" s="57">
        <f t="shared" si="8"/>
        <v>4373832</v>
      </c>
      <c r="K46" s="57">
        <f t="shared" si="8"/>
        <v>0</v>
      </c>
      <c r="L46" s="57">
        <f t="shared" si="8"/>
        <v>0</v>
      </c>
      <c r="M46" s="57">
        <f t="shared" si="8"/>
        <v>0</v>
      </c>
      <c r="N46" s="57">
        <f t="shared" si="8"/>
        <v>0</v>
      </c>
      <c r="O46" s="57">
        <f t="shared" si="8"/>
        <v>0</v>
      </c>
      <c r="P46" s="57">
        <f t="shared" si="8"/>
        <v>0</v>
      </c>
      <c r="Q46" s="57">
        <f t="shared" si="8"/>
        <v>288770</v>
      </c>
      <c r="R46" s="57">
        <f t="shared" si="8"/>
        <v>0</v>
      </c>
      <c r="S46" s="57">
        <f t="shared" si="8"/>
        <v>0</v>
      </c>
      <c r="T46" s="57">
        <f t="shared" si="8"/>
        <v>556325</v>
      </c>
      <c r="U46" s="57">
        <f t="shared" si="8"/>
        <v>531292</v>
      </c>
      <c r="V46" s="57">
        <f t="shared" si="8"/>
        <v>503148</v>
      </c>
      <c r="W46" s="57">
        <f t="shared" si="8"/>
        <v>2731674</v>
      </c>
      <c r="X46" s="57">
        <f t="shared" si="8"/>
        <v>0</v>
      </c>
      <c r="Y46" s="57">
        <f t="shared" si="8"/>
        <v>0</v>
      </c>
      <c r="Z46" s="57">
        <f t="shared" si="7"/>
        <v>19247342</v>
      </c>
      <c r="AA46" s="54">
        <f>(+AA38+AA39+AA40+AA41+AA42+AA43+AA44+AA45)+0</f>
        <v>0</v>
      </c>
      <c r="AB46" s="57">
        <f t="shared" si="5"/>
        <v>19247342</v>
      </c>
    </row>
    <row r="47" spans="2:28" ht="25.5" customHeight="1">
      <c r="B47" s="77"/>
      <c r="C47" s="33" t="s">
        <v>51</v>
      </c>
      <c r="D47" s="35"/>
      <c r="E47" s="63">
        <f t="shared" ref="E47:Y47" si="9">( +E37 - E46)+0</f>
        <v>-1662738</v>
      </c>
      <c r="F47" s="63">
        <f t="shared" si="9"/>
        <v>-4784039</v>
      </c>
      <c r="G47" s="63">
        <f t="shared" si="9"/>
        <v>431078</v>
      </c>
      <c r="H47" s="63">
        <f t="shared" si="9"/>
        <v>303452</v>
      </c>
      <c r="I47" s="63">
        <f t="shared" si="9"/>
        <v>412455</v>
      </c>
      <c r="J47" s="63">
        <f t="shared" si="9"/>
        <v>-3537814</v>
      </c>
      <c r="K47" s="63">
        <f t="shared" si="9"/>
        <v>8132</v>
      </c>
      <c r="L47" s="63">
        <f t="shared" si="9"/>
        <v>10667</v>
      </c>
      <c r="M47" s="63">
        <f t="shared" si="9"/>
        <v>11644</v>
      </c>
      <c r="N47" s="63">
        <f t="shared" si="9"/>
        <v>8371</v>
      </c>
      <c r="O47" s="63">
        <f t="shared" si="9"/>
        <v>14503</v>
      </c>
      <c r="P47" s="63">
        <f t="shared" si="9"/>
        <v>8602</v>
      </c>
      <c r="Q47" s="63">
        <f t="shared" si="9"/>
        <v>-279673</v>
      </c>
      <c r="R47" s="63">
        <f t="shared" si="9"/>
        <v>28922</v>
      </c>
      <c r="S47" s="63">
        <f t="shared" si="9"/>
        <v>13682</v>
      </c>
      <c r="T47" s="63">
        <f t="shared" si="9"/>
        <v>-524501</v>
      </c>
      <c r="U47" s="63">
        <f t="shared" si="9"/>
        <v>-514449</v>
      </c>
      <c r="V47" s="63">
        <f t="shared" si="9"/>
        <v>-497055</v>
      </c>
      <c r="W47" s="63">
        <f t="shared" si="9"/>
        <v>3327414</v>
      </c>
      <c r="X47" s="63">
        <f t="shared" si="9"/>
        <v>263</v>
      </c>
      <c r="Y47" s="63">
        <f t="shared" si="9"/>
        <v>130</v>
      </c>
      <c r="Z47" s="63">
        <f t="shared" si="7"/>
        <v>-7220954</v>
      </c>
      <c r="AA47" s="54">
        <f>( +AA37 - AA46)+0</f>
        <v>0</v>
      </c>
      <c r="AB47" s="63">
        <f>AB37-AB46</f>
        <v>-7220954</v>
      </c>
    </row>
    <row r="48" spans="2:28" ht="25.5" customHeight="1">
      <c r="B48" s="33" t="s">
        <v>52</v>
      </c>
      <c r="C48" s="36"/>
      <c r="D48" s="34"/>
      <c r="E48" s="62">
        <f t="shared" ref="E48:Y48" si="10">( +E27 +E47)+0</f>
        <v>-39627658</v>
      </c>
      <c r="F48" s="62">
        <f t="shared" si="10"/>
        <v>49670394</v>
      </c>
      <c r="G48" s="62">
        <f t="shared" si="10"/>
        <v>2965208</v>
      </c>
      <c r="H48" s="62">
        <f t="shared" si="10"/>
        <v>28252625</v>
      </c>
      <c r="I48" s="62">
        <f t="shared" si="10"/>
        <v>4840081</v>
      </c>
      <c r="J48" s="62">
        <f t="shared" si="10"/>
        <v>8019901</v>
      </c>
      <c r="K48" s="62">
        <f t="shared" si="10"/>
        <v>-11403507</v>
      </c>
      <c r="L48" s="62">
        <f t="shared" si="10"/>
        <v>8121146</v>
      </c>
      <c r="M48" s="62">
        <f t="shared" si="10"/>
        <v>4726225</v>
      </c>
      <c r="N48" s="62">
        <f t="shared" si="10"/>
        <v>4322310</v>
      </c>
      <c r="O48" s="62">
        <f t="shared" si="10"/>
        <v>20081346</v>
      </c>
      <c r="P48" s="62">
        <f t="shared" si="10"/>
        <v>6402656</v>
      </c>
      <c r="Q48" s="62">
        <f t="shared" si="10"/>
        <v>11522426</v>
      </c>
      <c r="R48" s="62">
        <f t="shared" si="10"/>
        <v>13380037</v>
      </c>
      <c r="S48" s="62">
        <f t="shared" si="10"/>
        <v>9590495</v>
      </c>
      <c r="T48" s="62">
        <f t="shared" si="10"/>
        <v>17210764</v>
      </c>
      <c r="U48" s="62">
        <f t="shared" si="10"/>
        <v>19925805</v>
      </c>
      <c r="V48" s="62">
        <f t="shared" si="10"/>
        <v>11226855</v>
      </c>
      <c r="W48" s="62">
        <f t="shared" si="10"/>
        <v>-29591898</v>
      </c>
      <c r="X48" s="62">
        <f t="shared" si="10"/>
        <v>335469</v>
      </c>
      <c r="Y48" s="62">
        <f t="shared" si="10"/>
        <v>-3449796</v>
      </c>
      <c r="Z48" s="62">
        <f t="shared" si="7"/>
        <v>136520884</v>
      </c>
      <c r="AA48" s="54">
        <f>( +AA27 +AA47)+0</f>
        <v>0</v>
      </c>
      <c r="AB48" s="62">
        <f>AB27+AB47</f>
        <v>136520884</v>
      </c>
    </row>
    <row r="49" spans="2:28" ht="25.5" customHeight="1">
      <c r="B49" s="75" t="s">
        <v>53</v>
      </c>
      <c r="C49" s="75" t="s">
        <v>9</v>
      </c>
      <c r="D49" s="31" t="s">
        <v>54</v>
      </c>
      <c r="E49" s="58">
        <v>0</v>
      </c>
      <c r="F49" s="58">
        <v>4665000</v>
      </c>
      <c r="G49" s="58">
        <v>0</v>
      </c>
      <c r="H49" s="58">
        <v>417000</v>
      </c>
      <c r="I49" s="58">
        <v>0</v>
      </c>
      <c r="J49" s="58">
        <v>11440000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680000</v>
      </c>
      <c r="R49" s="58">
        <v>0</v>
      </c>
      <c r="S49" s="58">
        <v>0</v>
      </c>
      <c r="T49" s="58">
        <v>1190000</v>
      </c>
      <c r="U49" s="58">
        <v>1614000</v>
      </c>
      <c r="V49" s="58">
        <v>1515000</v>
      </c>
      <c r="W49" s="58">
        <v>0</v>
      </c>
      <c r="X49" s="58">
        <v>0</v>
      </c>
      <c r="Y49" s="58">
        <v>0</v>
      </c>
      <c r="Z49" s="58">
        <f t="shared" si="7"/>
        <v>21521000</v>
      </c>
      <c r="AA49" s="61">
        <v>0</v>
      </c>
      <c r="AB49" s="58">
        <f t="shared" ref="AB49:AB73" si="11">Z49-ABS(AA49)</f>
        <v>21521000</v>
      </c>
    </row>
    <row r="50" spans="2:28" ht="25.5" customHeight="1">
      <c r="B50" s="76"/>
      <c r="C50" s="76"/>
      <c r="D50" s="31" t="s">
        <v>55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f t="shared" si="7"/>
        <v>0</v>
      </c>
      <c r="AA50" s="60">
        <v>0</v>
      </c>
      <c r="AB50" s="58">
        <f t="shared" si="11"/>
        <v>0</v>
      </c>
    </row>
    <row r="51" spans="2:28" ht="25.5" customHeight="1">
      <c r="B51" s="76"/>
      <c r="C51" s="76"/>
      <c r="D51" s="31" t="s">
        <v>56</v>
      </c>
      <c r="E51" s="58">
        <v>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58">
        <v>0</v>
      </c>
      <c r="O51" s="58">
        <v>0</v>
      </c>
      <c r="P51" s="58">
        <v>0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f t="shared" si="7"/>
        <v>0</v>
      </c>
      <c r="AA51" s="60">
        <v>0</v>
      </c>
      <c r="AB51" s="58">
        <f t="shared" si="11"/>
        <v>0</v>
      </c>
    </row>
    <row r="52" spans="2:28" ht="25.5" customHeight="1">
      <c r="B52" s="76"/>
      <c r="C52" s="76"/>
      <c r="D52" s="31" t="s">
        <v>57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f t="shared" si="7"/>
        <v>0</v>
      </c>
      <c r="AA52" s="60">
        <v>0</v>
      </c>
      <c r="AB52" s="58">
        <f t="shared" si="11"/>
        <v>0</v>
      </c>
    </row>
    <row r="53" spans="2:28" ht="25.5" customHeight="1">
      <c r="B53" s="76"/>
      <c r="C53" s="76"/>
      <c r="D53" s="31" t="s">
        <v>58</v>
      </c>
      <c r="E53" s="58">
        <v>0</v>
      </c>
      <c r="F53" s="58">
        <v>0</v>
      </c>
      <c r="G53" s="58">
        <v>99999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f t="shared" si="7"/>
        <v>99999</v>
      </c>
      <c r="AA53" s="60">
        <v>0</v>
      </c>
      <c r="AB53" s="58">
        <f t="shared" si="11"/>
        <v>99999</v>
      </c>
    </row>
    <row r="54" spans="2:28" ht="25.5" customHeight="1">
      <c r="B54" s="76"/>
      <c r="C54" s="76"/>
      <c r="D54" s="31" t="s">
        <v>83</v>
      </c>
      <c r="E54" s="58">
        <v>2518000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f t="shared" si="7"/>
        <v>2518000</v>
      </c>
      <c r="AA54" s="60">
        <v>0</v>
      </c>
      <c r="AB54" s="58">
        <f t="shared" si="11"/>
        <v>2518000</v>
      </c>
    </row>
    <row r="55" spans="2:28" ht="25.5" customHeight="1">
      <c r="B55" s="76"/>
      <c r="C55" s="76"/>
      <c r="D55" s="31" t="s">
        <v>95</v>
      </c>
      <c r="E55" s="58">
        <v>428603600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12300000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58">
        <v>0</v>
      </c>
      <c r="X55" s="58">
        <v>0</v>
      </c>
      <c r="Y55" s="58">
        <v>0</v>
      </c>
      <c r="Z55" s="58">
        <f t="shared" si="7"/>
        <v>440903600</v>
      </c>
      <c r="AA55" s="60">
        <v>440903600</v>
      </c>
      <c r="AB55" s="58">
        <f t="shared" si="11"/>
        <v>0</v>
      </c>
    </row>
    <row r="56" spans="2:28" ht="25.5" customHeight="1">
      <c r="B56" s="76"/>
      <c r="C56" s="76"/>
      <c r="D56" s="31" t="s">
        <v>59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f t="shared" si="7"/>
        <v>0</v>
      </c>
      <c r="AA56" s="60">
        <v>0</v>
      </c>
      <c r="AB56" s="58">
        <f t="shared" si="11"/>
        <v>0</v>
      </c>
    </row>
    <row r="57" spans="2:28" ht="25.5" customHeight="1">
      <c r="B57" s="76"/>
      <c r="C57" s="76"/>
      <c r="D57" s="31" t="s">
        <v>82</v>
      </c>
      <c r="E57" s="58">
        <v>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8">
        <v>0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f t="shared" si="7"/>
        <v>0</v>
      </c>
      <c r="AA57" s="60">
        <v>0</v>
      </c>
      <c r="AB57" s="58">
        <f t="shared" si="11"/>
        <v>0</v>
      </c>
    </row>
    <row r="58" spans="2:28" ht="25.5" customHeight="1">
      <c r="B58" s="76"/>
      <c r="C58" s="76"/>
      <c r="D58" s="31" t="s">
        <v>94</v>
      </c>
      <c r="E58" s="58">
        <v>9100000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1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8958900</v>
      </c>
      <c r="X58" s="58">
        <v>0</v>
      </c>
      <c r="Y58" s="58">
        <v>0</v>
      </c>
      <c r="Z58" s="58">
        <f t="shared" si="7"/>
        <v>18058901</v>
      </c>
      <c r="AA58" s="60">
        <v>18058901</v>
      </c>
      <c r="AB58" s="58">
        <f t="shared" si="11"/>
        <v>0</v>
      </c>
    </row>
    <row r="59" spans="2:28" ht="25.5" customHeight="1">
      <c r="B59" s="76"/>
      <c r="C59" s="76"/>
      <c r="D59" s="31" t="s">
        <v>60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37063555</v>
      </c>
      <c r="Z59" s="58">
        <f t="shared" si="7"/>
        <v>37063555</v>
      </c>
      <c r="AA59" s="59">
        <v>0</v>
      </c>
      <c r="AB59" s="58">
        <f t="shared" si="11"/>
        <v>37063555</v>
      </c>
    </row>
    <row r="60" spans="2:28" ht="25.5" customHeight="1">
      <c r="B60" s="76"/>
      <c r="C60" s="77"/>
      <c r="D60" s="32" t="s">
        <v>61</v>
      </c>
      <c r="E60" s="57">
        <f t="shared" ref="E60:Y60" si="12">(+E49+E50+E51+E52+E53+E54+E55+E56+E57+E58+E59)+0</f>
        <v>440221600</v>
      </c>
      <c r="F60" s="57">
        <f t="shared" si="12"/>
        <v>4665000</v>
      </c>
      <c r="G60" s="57">
        <f t="shared" si="12"/>
        <v>99999</v>
      </c>
      <c r="H60" s="57">
        <f t="shared" si="12"/>
        <v>417000</v>
      </c>
      <c r="I60" s="57">
        <f t="shared" si="12"/>
        <v>0</v>
      </c>
      <c r="J60" s="57">
        <f t="shared" si="12"/>
        <v>11440000</v>
      </c>
      <c r="K60" s="57">
        <f t="shared" si="12"/>
        <v>12300000</v>
      </c>
      <c r="L60" s="57">
        <f t="shared" si="12"/>
        <v>0</v>
      </c>
      <c r="M60" s="57">
        <f t="shared" si="12"/>
        <v>1</v>
      </c>
      <c r="N60" s="57">
        <f t="shared" si="12"/>
        <v>0</v>
      </c>
      <c r="O60" s="57">
        <f t="shared" si="12"/>
        <v>0</v>
      </c>
      <c r="P60" s="57">
        <f t="shared" si="12"/>
        <v>0</v>
      </c>
      <c r="Q60" s="57">
        <f t="shared" si="12"/>
        <v>680000</v>
      </c>
      <c r="R60" s="57">
        <f t="shared" si="12"/>
        <v>0</v>
      </c>
      <c r="S60" s="57">
        <f t="shared" si="12"/>
        <v>0</v>
      </c>
      <c r="T60" s="57">
        <f t="shared" si="12"/>
        <v>1190000</v>
      </c>
      <c r="U60" s="57">
        <f t="shared" si="12"/>
        <v>1614000</v>
      </c>
      <c r="V60" s="57">
        <f t="shared" si="12"/>
        <v>1515000</v>
      </c>
      <c r="W60" s="57">
        <f t="shared" si="12"/>
        <v>8958900</v>
      </c>
      <c r="X60" s="57">
        <f t="shared" si="12"/>
        <v>0</v>
      </c>
      <c r="Y60" s="57">
        <f t="shared" si="12"/>
        <v>37063555</v>
      </c>
      <c r="Z60" s="57">
        <f t="shared" si="7"/>
        <v>520165055</v>
      </c>
      <c r="AA60" s="54">
        <f>(+AA49+AA50+AA51+AA52+AA53+AA54+AA55+AA56+AA57+AA58+AA59)+0</f>
        <v>458962501</v>
      </c>
      <c r="AB60" s="57">
        <f t="shared" si="11"/>
        <v>61202554</v>
      </c>
    </row>
    <row r="61" spans="2:28" ht="25.5" customHeight="1">
      <c r="B61" s="76"/>
      <c r="C61" s="75" t="s">
        <v>19</v>
      </c>
      <c r="D61" s="31" t="s">
        <v>62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f t="shared" si="7"/>
        <v>0</v>
      </c>
      <c r="AA61" s="61">
        <v>0</v>
      </c>
      <c r="AB61" s="58">
        <f t="shared" si="11"/>
        <v>0</v>
      </c>
    </row>
    <row r="62" spans="2:28" ht="25.5" customHeight="1">
      <c r="B62" s="76"/>
      <c r="C62" s="76"/>
      <c r="D62" s="31" t="s">
        <v>63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f t="shared" si="7"/>
        <v>0</v>
      </c>
      <c r="AA62" s="60">
        <v>0</v>
      </c>
      <c r="AB62" s="58">
        <f t="shared" si="11"/>
        <v>0</v>
      </c>
    </row>
    <row r="63" spans="2:28" ht="25.5" customHeight="1">
      <c r="B63" s="76"/>
      <c r="C63" s="76"/>
      <c r="D63" s="31" t="s">
        <v>64</v>
      </c>
      <c r="E63" s="58">
        <v>0</v>
      </c>
      <c r="F63" s="58">
        <v>0</v>
      </c>
      <c r="G63" s="58">
        <v>1</v>
      </c>
      <c r="H63" s="58">
        <v>1</v>
      </c>
      <c r="I63" s="58">
        <v>0</v>
      </c>
      <c r="J63" s="58">
        <v>0</v>
      </c>
      <c r="K63" s="58">
        <v>0</v>
      </c>
      <c r="L63" s="58">
        <v>0</v>
      </c>
      <c r="M63" s="58">
        <v>1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1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f t="shared" si="7"/>
        <v>4</v>
      </c>
      <c r="AA63" s="60">
        <v>0</v>
      </c>
      <c r="AB63" s="58">
        <f t="shared" si="11"/>
        <v>4</v>
      </c>
    </row>
    <row r="64" spans="2:28" ht="25.5" customHeight="1">
      <c r="B64" s="76"/>
      <c r="C64" s="76"/>
      <c r="D64" s="31" t="s">
        <v>65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0</v>
      </c>
      <c r="Y64" s="58">
        <v>0</v>
      </c>
      <c r="Z64" s="58">
        <f t="shared" si="7"/>
        <v>0</v>
      </c>
      <c r="AA64" s="60">
        <v>0</v>
      </c>
      <c r="AB64" s="58">
        <f t="shared" si="11"/>
        <v>0</v>
      </c>
    </row>
    <row r="65" spans="2:28" ht="25.5" customHeight="1">
      <c r="B65" s="76"/>
      <c r="C65" s="76"/>
      <c r="D65" s="31" t="s">
        <v>66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f t="shared" si="7"/>
        <v>0</v>
      </c>
      <c r="AA65" s="60">
        <v>0</v>
      </c>
      <c r="AB65" s="58">
        <f t="shared" si="11"/>
        <v>0</v>
      </c>
    </row>
    <row r="66" spans="2:28" ht="25.5" customHeight="1">
      <c r="B66" s="76"/>
      <c r="C66" s="76"/>
      <c r="D66" s="31" t="s">
        <v>67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>
        <v>0</v>
      </c>
      <c r="T66" s="58">
        <v>0</v>
      </c>
      <c r="U66" s="58">
        <v>0</v>
      </c>
      <c r="V66" s="58">
        <v>0</v>
      </c>
      <c r="W66" s="58">
        <v>0</v>
      </c>
      <c r="X66" s="58">
        <v>0</v>
      </c>
      <c r="Y66" s="58">
        <v>0</v>
      </c>
      <c r="Z66" s="58">
        <f t="shared" si="7"/>
        <v>0</v>
      </c>
      <c r="AA66" s="60">
        <v>0</v>
      </c>
      <c r="AB66" s="58">
        <f t="shared" si="11"/>
        <v>0</v>
      </c>
    </row>
    <row r="67" spans="2:28" ht="25.5" customHeight="1">
      <c r="B67" s="76"/>
      <c r="C67" s="76"/>
      <c r="D67" s="31" t="s">
        <v>81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f t="shared" si="7"/>
        <v>0</v>
      </c>
      <c r="AA67" s="60">
        <v>0</v>
      </c>
      <c r="AB67" s="58">
        <f t="shared" si="11"/>
        <v>0</v>
      </c>
    </row>
    <row r="68" spans="2:28" ht="25.5" customHeight="1">
      <c r="B68" s="76"/>
      <c r="C68" s="76"/>
      <c r="D68" s="31" t="s">
        <v>93</v>
      </c>
      <c r="E68" s="58">
        <v>12300000</v>
      </c>
      <c r="F68" s="58">
        <v>10000000</v>
      </c>
      <c r="G68" s="58">
        <v>5000000</v>
      </c>
      <c r="H68" s="58">
        <v>10000000</v>
      </c>
      <c r="I68" s="58">
        <v>0</v>
      </c>
      <c r="J68" s="58">
        <v>6000000</v>
      </c>
      <c r="K68" s="58">
        <v>0</v>
      </c>
      <c r="L68" s="58">
        <v>0</v>
      </c>
      <c r="M68" s="58">
        <v>1000000</v>
      </c>
      <c r="N68" s="58">
        <v>0</v>
      </c>
      <c r="O68" s="58">
        <v>2000000</v>
      </c>
      <c r="P68" s="58">
        <v>0</v>
      </c>
      <c r="Q68" s="58">
        <v>0</v>
      </c>
      <c r="R68" s="58">
        <v>4000000</v>
      </c>
      <c r="S68" s="58">
        <v>0</v>
      </c>
      <c r="T68" s="58">
        <v>5000000</v>
      </c>
      <c r="U68" s="58">
        <v>6000000</v>
      </c>
      <c r="V68" s="58">
        <v>0</v>
      </c>
      <c r="W68" s="58">
        <v>379603600</v>
      </c>
      <c r="X68" s="58">
        <v>0</v>
      </c>
      <c r="Y68" s="58">
        <v>0</v>
      </c>
      <c r="Z68" s="58">
        <f t="shared" si="7"/>
        <v>440903600</v>
      </c>
      <c r="AA68" s="60">
        <v>440903600</v>
      </c>
      <c r="AB68" s="58">
        <f t="shared" si="11"/>
        <v>0</v>
      </c>
    </row>
    <row r="69" spans="2:28" ht="25.5" customHeight="1">
      <c r="B69" s="76"/>
      <c r="C69" s="76"/>
      <c r="D69" s="31" t="s">
        <v>68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58">
        <v>0</v>
      </c>
      <c r="O69" s="58">
        <v>0</v>
      </c>
      <c r="P69" s="58">
        <v>0</v>
      </c>
      <c r="Q69" s="58">
        <v>0</v>
      </c>
      <c r="R69" s="58">
        <v>0</v>
      </c>
      <c r="S69" s="58">
        <v>0</v>
      </c>
      <c r="T69" s="58">
        <v>0</v>
      </c>
      <c r="U69" s="58">
        <v>0</v>
      </c>
      <c r="V69" s="58">
        <v>0</v>
      </c>
      <c r="W69" s="58">
        <v>0</v>
      </c>
      <c r="X69" s="58">
        <v>0</v>
      </c>
      <c r="Y69" s="58">
        <v>0</v>
      </c>
      <c r="Z69" s="58">
        <f t="shared" si="7"/>
        <v>0</v>
      </c>
      <c r="AA69" s="60">
        <v>0</v>
      </c>
      <c r="AB69" s="58">
        <f t="shared" si="11"/>
        <v>0</v>
      </c>
    </row>
    <row r="70" spans="2:28" ht="25.5" customHeight="1">
      <c r="B70" s="76"/>
      <c r="C70" s="76"/>
      <c r="D70" s="31" t="s">
        <v>80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28938408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  <c r="V70" s="58">
        <v>0</v>
      </c>
      <c r="W70" s="58">
        <v>0</v>
      </c>
      <c r="X70" s="58">
        <v>0</v>
      </c>
      <c r="Y70" s="58">
        <v>0</v>
      </c>
      <c r="Z70" s="58">
        <f t="shared" si="7"/>
        <v>28938408</v>
      </c>
      <c r="AA70" s="60">
        <v>0</v>
      </c>
      <c r="AB70" s="58">
        <f t="shared" si="11"/>
        <v>28938408</v>
      </c>
    </row>
    <row r="71" spans="2:28" ht="25.5" customHeight="1">
      <c r="B71" s="76"/>
      <c r="C71" s="76"/>
      <c r="D71" s="31" t="s">
        <v>92</v>
      </c>
      <c r="E71" s="58">
        <v>8958900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1</v>
      </c>
      <c r="Q71" s="58">
        <v>0</v>
      </c>
      <c r="R71" s="58">
        <v>0</v>
      </c>
      <c r="S71" s="58">
        <v>0</v>
      </c>
      <c r="T71" s="58">
        <v>0</v>
      </c>
      <c r="U71" s="58">
        <v>0</v>
      </c>
      <c r="V71" s="58">
        <v>0</v>
      </c>
      <c r="W71" s="58">
        <v>9100000</v>
      </c>
      <c r="X71" s="58">
        <v>0</v>
      </c>
      <c r="Y71" s="58">
        <v>0</v>
      </c>
      <c r="Z71" s="58">
        <f t="shared" si="7"/>
        <v>18058901</v>
      </c>
      <c r="AA71" s="60">
        <v>18058901</v>
      </c>
      <c r="AB71" s="58">
        <f t="shared" si="11"/>
        <v>0</v>
      </c>
    </row>
    <row r="72" spans="2:28" ht="25.5" customHeight="1">
      <c r="B72" s="76"/>
      <c r="C72" s="76"/>
      <c r="D72" s="31" t="s">
        <v>69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58">
        <v>0</v>
      </c>
      <c r="O72" s="58">
        <v>0</v>
      </c>
      <c r="P72" s="58">
        <v>0</v>
      </c>
      <c r="Q72" s="58">
        <v>0</v>
      </c>
      <c r="R72" s="58">
        <v>0</v>
      </c>
      <c r="S72" s="58">
        <v>0</v>
      </c>
      <c r="T72" s="58">
        <v>0</v>
      </c>
      <c r="U72" s="58">
        <v>0</v>
      </c>
      <c r="V72" s="58">
        <v>0</v>
      </c>
      <c r="W72" s="58">
        <v>1721648795</v>
      </c>
      <c r="X72" s="58">
        <v>18809324</v>
      </c>
      <c r="Y72" s="58">
        <v>0</v>
      </c>
      <c r="Z72" s="58">
        <f t="shared" ref="Z72:Z103" si="13">(+E72+F72+G72+H72+I72+J72+K72+L72+M72+N72+O72+P72+Q72+R72+S72+T72+U72+V72+W72+X72+Y72)+0</f>
        <v>1740458119</v>
      </c>
      <c r="AA72" s="59">
        <v>0</v>
      </c>
      <c r="AB72" s="58">
        <f t="shared" si="11"/>
        <v>1740458119</v>
      </c>
    </row>
    <row r="73" spans="2:28" ht="25.5" customHeight="1">
      <c r="B73" s="76"/>
      <c r="C73" s="77"/>
      <c r="D73" s="32" t="s">
        <v>70</v>
      </c>
      <c r="E73" s="57">
        <f t="shared" ref="E73:Y73" si="14">(+E61+E62+E63+E64+E65+E66+E67+E68+E69+E70+E71+E72)+0</f>
        <v>21258900</v>
      </c>
      <c r="F73" s="57">
        <f t="shared" si="14"/>
        <v>10000000</v>
      </c>
      <c r="G73" s="57">
        <f t="shared" si="14"/>
        <v>5000001</v>
      </c>
      <c r="H73" s="57">
        <f t="shared" si="14"/>
        <v>10000001</v>
      </c>
      <c r="I73" s="57">
        <f t="shared" si="14"/>
        <v>0</v>
      </c>
      <c r="J73" s="57">
        <f t="shared" si="14"/>
        <v>6000000</v>
      </c>
      <c r="K73" s="57">
        <f t="shared" si="14"/>
        <v>0</v>
      </c>
      <c r="L73" s="57">
        <f t="shared" si="14"/>
        <v>0</v>
      </c>
      <c r="M73" s="57">
        <f t="shared" si="14"/>
        <v>1000001</v>
      </c>
      <c r="N73" s="57">
        <f t="shared" si="14"/>
        <v>0</v>
      </c>
      <c r="O73" s="57">
        <f t="shared" si="14"/>
        <v>30938408</v>
      </c>
      <c r="P73" s="57">
        <f t="shared" si="14"/>
        <v>1</v>
      </c>
      <c r="Q73" s="57">
        <f t="shared" si="14"/>
        <v>0</v>
      </c>
      <c r="R73" s="57">
        <f t="shared" si="14"/>
        <v>4000000</v>
      </c>
      <c r="S73" s="57">
        <f t="shared" si="14"/>
        <v>1</v>
      </c>
      <c r="T73" s="57">
        <f t="shared" si="14"/>
        <v>5000000</v>
      </c>
      <c r="U73" s="57">
        <f t="shared" si="14"/>
        <v>6000000</v>
      </c>
      <c r="V73" s="57">
        <f t="shared" si="14"/>
        <v>0</v>
      </c>
      <c r="W73" s="57">
        <f t="shared" si="14"/>
        <v>2110352395</v>
      </c>
      <c r="X73" s="57">
        <f t="shared" si="14"/>
        <v>18809324</v>
      </c>
      <c r="Y73" s="57">
        <f t="shared" si="14"/>
        <v>0</v>
      </c>
      <c r="Z73" s="57">
        <f t="shared" si="13"/>
        <v>2228359032</v>
      </c>
      <c r="AA73" s="54">
        <f>(+AA61+AA62+AA63+AA64+AA65+AA66+AA67+AA68+AA69+AA70+AA71+AA72)+0</f>
        <v>458962501</v>
      </c>
      <c r="AB73" s="57">
        <f t="shared" si="11"/>
        <v>1769396531</v>
      </c>
    </row>
    <row r="74" spans="2:28" ht="25.5" customHeight="1">
      <c r="B74" s="77"/>
      <c r="C74" s="37" t="s">
        <v>71</v>
      </c>
      <c r="D74" s="38"/>
      <c r="E74" s="56">
        <f t="shared" ref="E74:Y74" si="15">( +E60 - E73)+0</f>
        <v>418962700</v>
      </c>
      <c r="F74" s="56">
        <f t="shared" si="15"/>
        <v>-5335000</v>
      </c>
      <c r="G74" s="56">
        <f t="shared" si="15"/>
        <v>-4900002</v>
      </c>
      <c r="H74" s="56">
        <f t="shared" si="15"/>
        <v>-9583001</v>
      </c>
      <c r="I74" s="56">
        <f t="shared" si="15"/>
        <v>0</v>
      </c>
      <c r="J74" s="56">
        <f t="shared" si="15"/>
        <v>5440000</v>
      </c>
      <c r="K74" s="56">
        <f t="shared" si="15"/>
        <v>12300000</v>
      </c>
      <c r="L74" s="56">
        <f t="shared" si="15"/>
        <v>0</v>
      </c>
      <c r="M74" s="56">
        <f t="shared" si="15"/>
        <v>-1000000</v>
      </c>
      <c r="N74" s="56">
        <f t="shared" si="15"/>
        <v>0</v>
      </c>
      <c r="O74" s="56">
        <f t="shared" si="15"/>
        <v>-30938408</v>
      </c>
      <c r="P74" s="56">
        <f t="shared" si="15"/>
        <v>-1</v>
      </c>
      <c r="Q74" s="56">
        <f t="shared" si="15"/>
        <v>680000</v>
      </c>
      <c r="R74" s="56">
        <f t="shared" si="15"/>
        <v>-4000000</v>
      </c>
      <c r="S74" s="56">
        <f t="shared" si="15"/>
        <v>-1</v>
      </c>
      <c r="T74" s="56">
        <f t="shared" si="15"/>
        <v>-3810000</v>
      </c>
      <c r="U74" s="56">
        <f t="shared" si="15"/>
        <v>-4386000</v>
      </c>
      <c r="V74" s="56">
        <f t="shared" si="15"/>
        <v>1515000</v>
      </c>
      <c r="W74" s="56">
        <f t="shared" si="15"/>
        <v>-2101393495</v>
      </c>
      <c r="X74" s="56">
        <f t="shared" si="15"/>
        <v>-18809324</v>
      </c>
      <c r="Y74" s="56">
        <f t="shared" si="15"/>
        <v>37063555</v>
      </c>
      <c r="Z74" s="56">
        <f t="shared" si="13"/>
        <v>-1708193977</v>
      </c>
      <c r="AA74" s="54">
        <f>( +AA60 - AA73)+0</f>
        <v>0</v>
      </c>
      <c r="AB74" s="56">
        <f>AB60-AB73</f>
        <v>-1708193977</v>
      </c>
    </row>
    <row r="75" spans="2:28" ht="25.5" customHeight="1">
      <c r="B75" s="33" t="s">
        <v>72</v>
      </c>
      <c r="C75" s="39"/>
      <c r="D75" s="40"/>
      <c r="E75" s="53">
        <f t="shared" ref="E75:Y75" si="16">( +E48 +E74)+0</f>
        <v>379335042</v>
      </c>
      <c r="F75" s="53">
        <f t="shared" si="16"/>
        <v>44335394</v>
      </c>
      <c r="G75" s="53">
        <f t="shared" si="16"/>
        <v>-1934794</v>
      </c>
      <c r="H75" s="53">
        <f t="shared" si="16"/>
        <v>18669624</v>
      </c>
      <c r="I75" s="53">
        <f t="shared" si="16"/>
        <v>4840081</v>
      </c>
      <c r="J75" s="53">
        <f t="shared" si="16"/>
        <v>13459901</v>
      </c>
      <c r="K75" s="53">
        <f t="shared" si="16"/>
        <v>896493</v>
      </c>
      <c r="L75" s="53">
        <f t="shared" si="16"/>
        <v>8121146</v>
      </c>
      <c r="M75" s="53">
        <f t="shared" si="16"/>
        <v>3726225</v>
      </c>
      <c r="N75" s="53">
        <f t="shared" si="16"/>
        <v>4322310</v>
      </c>
      <c r="O75" s="53">
        <f t="shared" si="16"/>
        <v>-10857062</v>
      </c>
      <c r="P75" s="53">
        <f t="shared" si="16"/>
        <v>6402655</v>
      </c>
      <c r="Q75" s="53">
        <f t="shared" si="16"/>
        <v>12202426</v>
      </c>
      <c r="R75" s="53">
        <f t="shared" si="16"/>
        <v>9380037</v>
      </c>
      <c r="S75" s="53">
        <f t="shared" si="16"/>
        <v>9590494</v>
      </c>
      <c r="T75" s="53">
        <f t="shared" si="16"/>
        <v>13400764</v>
      </c>
      <c r="U75" s="53">
        <f t="shared" si="16"/>
        <v>15539805</v>
      </c>
      <c r="V75" s="53">
        <f t="shared" si="16"/>
        <v>12741855</v>
      </c>
      <c r="W75" s="53">
        <f t="shared" si="16"/>
        <v>-2130985393</v>
      </c>
      <c r="X75" s="53">
        <f t="shared" si="16"/>
        <v>-18473855</v>
      </c>
      <c r="Y75" s="53">
        <f t="shared" si="16"/>
        <v>33613759</v>
      </c>
      <c r="Z75" s="53">
        <f t="shared" si="13"/>
        <v>-1571673093</v>
      </c>
      <c r="AA75" s="54">
        <f>( +AA48 +AA74)+0</f>
        <v>0</v>
      </c>
      <c r="AB75" s="53">
        <f>AB48+AB74</f>
        <v>-1571673093</v>
      </c>
    </row>
    <row r="76" spans="2:28" ht="25.5" customHeight="1">
      <c r="B76" s="72" t="s">
        <v>73</v>
      </c>
      <c r="C76" s="39" t="s">
        <v>74</v>
      </c>
      <c r="D76" s="40"/>
      <c r="E76" s="53">
        <v>188320542</v>
      </c>
      <c r="F76" s="53">
        <v>824012914</v>
      </c>
      <c r="G76" s="53">
        <v>263936132</v>
      </c>
      <c r="H76" s="53">
        <v>236398186</v>
      </c>
      <c r="I76" s="53">
        <v>18958517</v>
      </c>
      <c r="J76" s="53">
        <v>98911528</v>
      </c>
      <c r="K76" s="53">
        <v>35012235</v>
      </c>
      <c r="L76" s="53">
        <v>41775676</v>
      </c>
      <c r="M76" s="53">
        <v>31634027</v>
      </c>
      <c r="N76" s="53">
        <v>28328699</v>
      </c>
      <c r="O76" s="53">
        <v>62197945</v>
      </c>
      <c r="P76" s="53">
        <v>18797933</v>
      </c>
      <c r="Q76" s="53">
        <v>65893090</v>
      </c>
      <c r="R76" s="53">
        <v>45091275</v>
      </c>
      <c r="S76" s="53">
        <v>13457748</v>
      </c>
      <c r="T76" s="53">
        <v>81825657</v>
      </c>
      <c r="U76" s="53">
        <v>53909561</v>
      </c>
      <c r="V76" s="53">
        <v>47692953</v>
      </c>
      <c r="W76" s="53">
        <v>732166293</v>
      </c>
      <c r="X76" s="53">
        <v>18473855</v>
      </c>
      <c r="Y76" s="53">
        <v>-33613759</v>
      </c>
      <c r="Z76" s="53">
        <f t="shared" si="13"/>
        <v>2873181007</v>
      </c>
      <c r="AA76" s="54">
        <v>0</v>
      </c>
      <c r="AB76" s="53">
        <f>Z76-ABS(AA76)</f>
        <v>2873181007</v>
      </c>
    </row>
    <row r="77" spans="2:28" ht="25.5" customHeight="1">
      <c r="B77" s="73"/>
      <c r="C77" s="39" t="s">
        <v>75</v>
      </c>
      <c r="D77" s="40"/>
      <c r="E77" s="53">
        <f t="shared" ref="E77:Y77" si="17">( +E75 +E76)+0</f>
        <v>567655584</v>
      </c>
      <c r="F77" s="53">
        <f t="shared" si="17"/>
        <v>868348308</v>
      </c>
      <c r="G77" s="53">
        <f t="shared" si="17"/>
        <v>262001338</v>
      </c>
      <c r="H77" s="53">
        <f t="shared" si="17"/>
        <v>255067810</v>
      </c>
      <c r="I77" s="53">
        <f t="shared" si="17"/>
        <v>23798598</v>
      </c>
      <c r="J77" s="53">
        <f t="shared" si="17"/>
        <v>112371429</v>
      </c>
      <c r="K77" s="53">
        <f t="shared" si="17"/>
        <v>35908728</v>
      </c>
      <c r="L77" s="53">
        <f t="shared" si="17"/>
        <v>49896822</v>
      </c>
      <c r="M77" s="53">
        <f t="shared" si="17"/>
        <v>35360252</v>
      </c>
      <c r="N77" s="53">
        <f t="shared" si="17"/>
        <v>32651009</v>
      </c>
      <c r="O77" s="53">
        <f t="shared" si="17"/>
        <v>51340883</v>
      </c>
      <c r="P77" s="53">
        <f t="shared" si="17"/>
        <v>25200588</v>
      </c>
      <c r="Q77" s="53">
        <f t="shared" si="17"/>
        <v>78095516</v>
      </c>
      <c r="R77" s="53">
        <f t="shared" si="17"/>
        <v>54471312</v>
      </c>
      <c r="S77" s="53">
        <f t="shared" si="17"/>
        <v>23048242</v>
      </c>
      <c r="T77" s="53">
        <f t="shared" si="17"/>
        <v>95226421</v>
      </c>
      <c r="U77" s="53">
        <f t="shared" si="17"/>
        <v>69449366</v>
      </c>
      <c r="V77" s="53">
        <f t="shared" si="17"/>
        <v>60434808</v>
      </c>
      <c r="W77" s="53">
        <f t="shared" si="17"/>
        <v>-1398819100</v>
      </c>
      <c r="X77" s="53">
        <f t="shared" si="17"/>
        <v>0</v>
      </c>
      <c r="Y77" s="53">
        <f t="shared" si="17"/>
        <v>0</v>
      </c>
      <c r="Z77" s="53">
        <f t="shared" si="13"/>
        <v>1301507914</v>
      </c>
      <c r="AA77" s="54">
        <f>( +AA75 +AA76)+0</f>
        <v>0</v>
      </c>
      <c r="AB77" s="53">
        <f>AB75+AB76</f>
        <v>1301507914</v>
      </c>
    </row>
    <row r="78" spans="2:28" ht="25.5" customHeight="1">
      <c r="B78" s="73"/>
      <c r="C78" s="39" t="s">
        <v>76</v>
      </c>
      <c r="D78" s="40"/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1398819100</v>
      </c>
      <c r="X78" s="53">
        <v>0</v>
      </c>
      <c r="Y78" s="53">
        <v>0</v>
      </c>
      <c r="Z78" s="53">
        <f t="shared" si="13"/>
        <v>1398819100</v>
      </c>
      <c r="AA78" s="54">
        <v>0</v>
      </c>
      <c r="AB78" s="53">
        <f>Z78-ABS(AA78)</f>
        <v>1398819100</v>
      </c>
    </row>
    <row r="79" spans="2:28" ht="25.5" customHeight="1">
      <c r="B79" s="73"/>
      <c r="C79" s="39" t="s">
        <v>77</v>
      </c>
      <c r="D79" s="40"/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173000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f t="shared" si="13"/>
        <v>173000</v>
      </c>
      <c r="AA79" s="54">
        <v>0</v>
      </c>
      <c r="AB79" s="53">
        <f>Z79-ABS(AA79)</f>
        <v>173000</v>
      </c>
    </row>
    <row r="80" spans="2:28" ht="25.5" customHeight="1">
      <c r="B80" s="73"/>
      <c r="C80" s="39" t="s">
        <v>78</v>
      </c>
      <c r="D80" s="40"/>
      <c r="E80" s="53">
        <v>378000000</v>
      </c>
      <c r="F80" s="53">
        <v>20000000</v>
      </c>
      <c r="G80" s="53">
        <v>0</v>
      </c>
      <c r="H80" s="53">
        <v>14000000</v>
      </c>
      <c r="I80" s="53">
        <v>2100000</v>
      </c>
      <c r="J80" s="53">
        <v>3000000</v>
      </c>
      <c r="K80" s="53">
        <v>0</v>
      </c>
      <c r="L80" s="53">
        <v>5500000</v>
      </c>
      <c r="M80" s="53">
        <v>3000000</v>
      </c>
      <c r="N80" s="53">
        <v>2000000</v>
      </c>
      <c r="O80" s="53">
        <v>5000000</v>
      </c>
      <c r="P80" s="53">
        <v>6000000</v>
      </c>
      <c r="Q80" s="53">
        <v>7500000</v>
      </c>
      <c r="R80" s="53">
        <v>9000000</v>
      </c>
      <c r="S80" s="53">
        <v>7000000</v>
      </c>
      <c r="T80" s="53">
        <v>15000000</v>
      </c>
      <c r="U80" s="53">
        <v>14000000</v>
      </c>
      <c r="V80" s="53">
        <v>8000000</v>
      </c>
      <c r="W80" s="53">
        <v>0</v>
      </c>
      <c r="X80" s="53">
        <v>0</v>
      </c>
      <c r="Y80" s="53">
        <v>0</v>
      </c>
      <c r="Z80" s="53">
        <f t="shared" si="13"/>
        <v>499100000</v>
      </c>
      <c r="AA80" s="54">
        <v>0</v>
      </c>
      <c r="AB80" s="53">
        <f>Z80-ABS(AA80)</f>
        <v>499100000</v>
      </c>
    </row>
    <row r="81" spans="2:28" ht="25.5" customHeight="1">
      <c r="B81" s="74"/>
      <c r="C81" s="94" t="s">
        <v>79</v>
      </c>
      <c r="D81" s="95"/>
      <c r="E81" s="53">
        <f t="shared" ref="E81:Y81" si="18" xml:space="preserve"> +E77 +E78 +E79 - E80</f>
        <v>189655584</v>
      </c>
      <c r="F81" s="53">
        <f t="shared" si="18"/>
        <v>848348308</v>
      </c>
      <c r="G81" s="53">
        <f t="shared" si="18"/>
        <v>262001338</v>
      </c>
      <c r="H81" s="53">
        <f t="shared" si="18"/>
        <v>241067810</v>
      </c>
      <c r="I81" s="53">
        <f t="shared" si="18"/>
        <v>21698598</v>
      </c>
      <c r="J81" s="53">
        <f t="shared" si="18"/>
        <v>109371429</v>
      </c>
      <c r="K81" s="53">
        <f t="shared" si="18"/>
        <v>36081728</v>
      </c>
      <c r="L81" s="53">
        <f t="shared" si="18"/>
        <v>44396822</v>
      </c>
      <c r="M81" s="53">
        <f t="shared" si="18"/>
        <v>32360252</v>
      </c>
      <c r="N81" s="53">
        <f t="shared" si="18"/>
        <v>30651009</v>
      </c>
      <c r="O81" s="53">
        <f t="shared" si="18"/>
        <v>46340883</v>
      </c>
      <c r="P81" s="53">
        <f t="shared" si="18"/>
        <v>19200588</v>
      </c>
      <c r="Q81" s="53">
        <f t="shared" si="18"/>
        <v>70595516</v>
      </c>
      <c r="R81" s="53">
        <f t="shared" si="18"/>
        <v>45471312</v>
      </c>
      <c r="S81" s="53">
        <f t="shared" si="18"/>
        <v>16048242</v>
      </c>
      <c r="T81" s="53">
        <f t="shared" si="18"/>
        <v>80226421</v>
      </c>
      <c r="U81" s="53">
        <f t="shared" si="18"/>
        <v>55449366</v>
      </c>
      <c r="V81" s="53">
        <f t="shared" si="18"/>
        <v>52434808</v>
      </c>
      <c r="W81" s="53">
        <f t="shared" si="18"/>
        <v>0</v>
      </c>
      <c r="X81" s="53">
        <f t="shared" si="18"/>
        <v>0</v>
      </c>
      <c r="Y81" s="53">
        <f t="shared" si="18"/>
        <v>0</v>
      </c>
      <c r="Z81" s="53">
        <f>+E81+F81+G81+H81+I81+J81+K81+L81+M81+N81+O81+P81+Q81+R81+S81+T81+U81+V81+W81+X81+Y81</f>
        <v>2201400014</v>
      </c>
      <c r="AA81" s="54">
        <f xml:space="preserve"> +AA77 +AA78 +AA79 - AA80</f>
        <v>0</v>
      </c>
      <c r="AB81" s="53">
        <f>AB77+AB78+AB79-AB80</f>
        <v>2201400014</v>
      </c>
    </row>
  </sheetData>
  <mergeCells count="14">
    <mergeCell ref="B76:B81"/>
    <mergeCell ref="B28:B47"/>
    <mergeCell ref="C28:C37"/>
    <mergeCell ref="C38:C46"/>
    <mergeCell ref="B49:B74"/>
    <mergeCell ref="C49:C60"/>
    <mergeCell ref="C61:C73"/>
    <mergeCell ref="C81:D81"/>
    <mergeCell ref="B3:AB3"/>
    <mergeCell ref="B5:AB5"/>
    <mergeCell ref="B7:D7"/>
    <mergeCell ref="B8:B27"/>
    <mergeCell ref="C8:C16"/>
    <mergeCell ref="C17:C26"/>
  </mergeCells>
  <phoneticPr fontId="1"/>
  <pageMargins left="0.86" right="0.16" top="0.75" bottom="0.75" header="0.3" footer="0.3"/>
  <pageSetup paperSize="8" scale="32" fitToHeight="0" orientation="landscape" r:id="rId1"/>
  <headerFooter>
    <oddHeader>&amp;L社会福祉法人　函館共愛会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42250-0DE8-4AC3-837F-A7DACA83F7EC}">
  <sheetPr>
    <pageSetUpPr fitToPage="1"/>
  </sheetPr>
  <dimension ref="B2:H81"/>
  <sheetViews>
    <sheetView showGridLines="0" tabSelected="1" workbookViewId="0">
      <selection activeCell="A8" sqref="A8:XFD81"/>
    </sheetView>
  </sheetViews>
  <sheetFormatPr defaultRowHeight="18.75"/>
  <cols>
    <col min="1" max="3" width="2.875" customWidth="1"/>
    <col min="4" max="4" width="57.5" customWidth="1"/>
    <col min="5" max="8" width="20.75" customWidth="1"/>
  </cols>
  <sheetData>
    <row r="2" spans="2:8" ht="21">
      <c r="B2" s="28"/>
      <c r="C2" s="28"/>
      <c r="D2" s="28"/>
      <c r="E2" s="28"/>
      <c r="F2" s="2"/>
      <c r="G2" s="3"/>
      <c r="H2" s="3" t="s">
        <v>121</v>
      </c>
    </row>
    <row r="3" spans="2:8" ht="21">
      <c r="B3" s="80" t="s">
        <v>123</v>
      </c>
      <c r="C3" s="80"/>
      <c r="D3" s="80"/>
      <c r="E3" s="80"/>
      <c r="F3" s="80"/>
      <c r="G3" s="80"/>
      <c r="H3" s="80"/>
    </row>
    <row r="4" spans="2:8">
      <c r="B4" s="4"/>
      <c r="C4" s="4"/>
      <c r="D4" s="4"/>
      <c r="E4" s="4"/>
      <c r="F4" s="4"/>
      <c r="G4" s="2"/>
      <c r="H4" s="2"/>
    </row>
    <row r="5" spans="2:8" ht="21">
      <c r="B5" s="81" t="s">
        <v>2</v>
      </c>
      <c r="C5" s="81"/>
      <c r="D5" s="81"/>
      <c r="E5" s="81"/>
      <c r="F5" s="81"/>
      <c r="G5" s="81"/>
      <c r="H5" s="81"/>
    </row>
    <row r="6" spans="2:8">
      <c r="B6" s="5"/>
      <c r="C6" s="5"/>
      <c r="D6" s="5"/>
      <c r="E6" s="5"/>
      <c r="F6" s="2"/>
      <c r="G6" s="2"/>
      <c r="H6" s="5" t="s">
        <v>3</v>
      </c>
    </row>
    <row r="7" spans="2:8">
      <c r="B7" s="96" t="s">
        <v>4</v>
      </c>
      <c r="C7" s="97"/>
      <c r="D7" s="98"/>
      <c r="E7" s="71" t="s">
        <v>122</v>
      </c>
      <c r="F7" s="70" t="s">
        <v>98</v>
      </c>
      <c r="G7" s="70" t="s">
        <v>97</v>
      </c>
      <c r="H7" s="70" t="s">
        <v>96</v>
      </c>
    </row>
    <row r="8" spans="2:8">
      <c r="B8" s="83" t="s">
        <v>8</v>
      </c>
      <c r="C8" s="83" t="s">
        <v>9</v>
      </c>
      <c r="D8" s="6" t="s">
        <v>10</v>
      </c>
      <c r="E8" s="7">
        <v>0</v>
      </c>
      <c r="F8" s="7">
        <f t="shared" ref="F8:F39" si="0">(+E8)+0</f>
        <v>0</v>
      </c>
      <c r="G8" s="8">
        <v>0</v>
      </c>
      <c r="H8" s="7">
        <f t="shared" ref="H8:H26" si="1">F8-ABS(G8)</f>
        <v>0</v>
      </c>
    </row>
    <row r="9" spans="2:8">
      <c r="B9" s="84"/>
      <c r="C9" s="84"/>
      <c r="D9" s="9" t="s">
        <v>11</v>
      </c>
      <c r="E9" s="10">
        <v>0</v>
      </c>
      <c r="F9" s="10">
        <f t="shared" si="0"/>
        <v>0</v>
      </c>
      <c r="G9" s="11">
        <v>0</v>
      </c>
      <c r="H9" s="10">
        <f t="shared" si="1"/>
        <v>0</v>
      </c>
    </row>
    <row r="10" spans="2:8">
      <c r="B10" s="84"/>
      <c r="C10" s="84"/>
      <c r="D10" s="9" t="s">
        <v>12</v>
      </c>
      <c r="E10" s="10">
        <v>0</v>
      </c>
      <c r="F10" s="10">
        <f t="shared" si="0"/>
        <v>0</v>
      </c>
      <c r="G10" s="11">
        <v>0</v>
      </c>
      <c r="H10" s="10">
        <f t="shared" si="1"/>
        <v>0</v>
      </c>
    </row>
    <row r="11" spans="2:8">
      <c r="B11" s="84"/>
      <c r="C11" s="84"/>
      <c r="D11" s="9" t="s">
        <v>13</v>
      </c>
      <c r="E11" s="10">
        <v>0</v>
      </c>
      <c r="F11" s="10">
        <f t="shared" si="0"/>
        <v>0</v>
      </c>
      <c r="G11" s="11">
        <v>0</v>
      </c>
      <c r="H11" s="10">
        <f t="shared" si="1"/>
        <v>0</v>
      </c>
    </row>
    <row r="12" spans="2:8">
      <c r="B12" s="84"/>
      <c r="C12" s="84"/>
      <c r="D12" s="9" t="s">
        <v>14</v>
      </c>
      <c r="E12" s="10">
        <v>0</v>
      </c>
      <c r="F12" s="10">
        <f t="shared" si="0"/>
        <v>0</v>
      </c>
      <c r="G12" s="11">
        <v>0</v>
      </c>
      <c r="H12" s="10">
        <f t="shared" si="1"/>
        <v>0</v>
      </c>
    </row>
    <row r="13" spans="2:8">
      <c r="B13" s="84"/>
      <c r="C13" s="84"/>
      <c r="D13" s="9" t="s">
        <v>15</v>
      </c>
      <c r="E13" s="10">
        <v>7870219</v>
      </c>
      <c r="F13" s="10">
        <f t="shared" si="0"/>
        <v>7870219</v>
      </c>
      <c r="G13" s="11">
        <v>0</v>
      </c>
      <c r="H13" s="10">
        <f t="shared" si="1"/>
        <v>7870219</v>
      </c>
    </row>
    <row r="14" spans="2:8">
      <c r="B14" s="84"/>
      <c r="C14" s="84"/>
      <c r="D14" s="9" t="s">
        <v>16</v>
      </c>
      <c r="E14" s="10">
        <v>0</v>
      </c>
      <c r="F14" s="10">
        <f t="shared" si="0"/>
        <v>0</v>
      </c>
      <c r="G14" s="11">
        <v>0</v>
      </c>
      <c r="H14" s="10">
        <f t="shared" si="1"/>
        <v>0</v>
      </c>
    </row>
    <row r="15" spans="2:8">
      <c r="B15" s="84"/>
      <c r="C15" s="84"/>
      <c r="D15" s="9" t="s">
        <v>17</v>
      </c>
      <c r="E15" s="10">
        <v>0</v>
      </c>
      <c r="F15" s="10">
        <f t="shared" si="0"/>
        <v>0</v>
      </c>
      <c r="G15" s="12">
        <v>0</v>
      </c>
      <c r="H15" s="10">
        <f t="shared" si="1"/>
        <v>0</v>
      </c>
    </row>
    <row r="16" spans="2:8">
      <c r="B16" s="84"/>
      <c r="C16" s="85"/>
      <c r="D16" s="13" t="s">
        <v>18</v>
      </c>
      <c r="E16" s="14">
        <f>(+E8+E9+E10+E11+E12+E13+E14+E15)+0</f>
        <v>7870219</v>
      </c>
      <c r="F16" s="14">
        <f t="shared" si="0"/>
        <v>7870219</v>
      </c>
      <c r="G16" s="15">
        <f>(+G8+G9+G10+G11+G12+G13+G14+G15)+0</f>
        <v>0</v>
      </c>
      <c r="H16" s="14">
        <f t="shared" si="1"/>
        <v>7870219</v>
      </c>
    </row>
    <row r="17" spans="2:8">
      <c r="B17" s="84"/>
      <c r="C17" s="83" t="s">
        <v>19</v>
      </c>
      <c r="D17" s="9" t="s">
        <v>20</v>
      </c>
      <c r="E17" s="10">
        <v>0</v>
      </c>
      <c r="F17" s="10">
        <f t="shared" si="0"/>
        <v>0</v>
      </c>
      <c r="G17" s="8">
        <v>0</v>
      </c>
      <c r="H17" s="10">
        <f t="shared" si="1"/>
        <v>0</v>
      </c>
    </row>
    <row r="18" spans="2:8">
      <c r="B18" s="84"/>
      <c r="C18" s="84"/>
      <c r="D18" s="9" t="s">
        <v>21</v>
      </c>
      <c r="E18" s="10">
        <v>0</v>
      </c>
      <c r="F18" s="10">
        <f t="shared" si="0"/>
        <v>0</v>
      </c>
      <c r="G18" s="11">
        <v>0</v>
      </c>
      <c r="H18" s="10">
        <f t="shared" si="1"/>
        <v>0</v>
      </c>
    </row>
    <row r="19" spans="2:8">
      <c r="B19" s="84"/>
      <c r="C19" s="84"/>
      <c r="D19" s="9" t="s">
        <v>22</v>
      </c>
      <c r="E19" s="10">
        <v>6048491</v>
      </c>
      <c r="F19" s="10">
        <f t="shared" si="0"/>
        <v>6048491</v>
      </c>
      <c r="G19" s="11">
        <v>0</v>
      </c>
      <c r="H19" s="10">
        <f t="shared" si="1"/>
        <v>6048491</v>
      </c>
    </row>
    <row r="20" spans="2:8">
      <c r="B20" s="84"/>
      <c r="C20" s="84"/>
      <c r="D20" s="9" t="s">
        <v>23</v>
      </c>
      <c r="E20" s="10">
        <v>0</v>
      </c>
      <c r="F20" s="10">
        <f t="shared" si="0"/>
        <v>0</v>
      </c>
      <c r="G20" s="11">
        <v>0</v>
      </c>
      <c r="H20" s="10">
        <f t="shared" si="1"/>
        <v>0</v>
      </c>
    </row>
    <row r="21" spans="2:8">
      <c r="B21" s="84"/>
      <c r="C21" s="84"/>
      <c r="D21" s="9" t="s">
        <v>24</v>
      </c>
      <c r="E21" s="10">
        <v>100800</v>
      </c>
      <c r="F21" s="10">
        <f t="shared" si="0"/>
        <v>100800</v>
      </c>
      <c r="G21" s="11">
        <v>0</v>
      </c>
      <c r="H21" s="10">
        <f t="shared" si="1"/>
        <v>100800</v>
      </c>
    </row>
    <row r="22" spans="2:8">
      <c r="B22" s="84"/>
      <c r="C22" s="84"/>
      <c r="D22" s="9" t="s">
        <v>25</v>
      </c>
      <c r="E22" s="10">
        <v>0</v>
      </c>
      <c r="F22" s="10">
        <f t="shared" si="0"/>
        <v>0</v>
      </c>
      <c r="G22" s="11">
        <v>0</v>
      </c>
      <c r="H22" s="10">
        <f t="shared" si="1"/>
        <v>0</v>
      </c>
    </row>
    <row r="23" spans="2:8">
      <c r="B23" s="84"/>
      <c r="C23" s="84"/>
      <c r="D23" s="9" t="s">
        <v>26</v>
      </c>
      <c r="E23" s="10">
        <v>0</v>
      </c>
      <c r="F23" s="10">
        <f t="shared" si="0"/>
        <v>0</v>
      </c>
      <c r="G23" s="11">
        <v>0</v>
      </c>
      <c r="H23" s="10">
        <f t="shared" si="1"/>
        <v>0</v>
      </c>
    </row>
    <row r="24" spans="2:8">
      <c r="B24" s="84"/>
      <c r="C24" s="84"/>
      <c r="D24" s="9" t="s">
        <v>27</v>
      </c>
      <c r="E24" s="10">
        <v>0</v>
      </c>
      <c r="F24" s="10">
        <f t="shared" si="0"/>
        <v>0</v>
      </c>
      <c r="G24" s="11">
        <v>0</v>
      </c>
      <c r="H24" s="10">
        <f t="shared" si="1"/>
        <v>0</v>
      </c>
    </row>
    <row r="25" spans="2:8">
      <c r="B25" s="84"/>
      <c r="C25" s="84"/>
      <c r="D25" s="9" t="s">
        <v>28</v>
      </c>
      <c r="E25" s="10">
        <v>0</v>
      </c>
      <c r="F25" s="10">
        <f t="shared" si="0"/>
        <v>0</v>
      </c>
      <c r="G25" s="12">
        <v>0</v>
      </c>
      <c r="H25" s="10">
        <f t="shared" si="1"/>
        <v>0</v>
      </c>
    </row>
    <row r="26" spans="2:8">
      <c r="B26" s="84"/>
      <c r="C26" s="85"/>
      <c r="D26" s="13" t="s">
        <v>29</v>
      </c>
      <c r="E26" s="14">
        <f>(+E17+E18+E19+E20+E21+E22+E23+E24+E25)+0</f>
        <v>6149291</v>
      </c>
      <c r="F26" s="14">
        <f t="shared" si="0"/>
        <v>6149291</v>
      </c>
      <c r="G26" s="15">
        <f>(+G17+G18+G19+G20+G21+G22+G23+G24+G25)+0</f>
        <v>0</v>
      </c>
      <c r="H26" s="14">
        <f t="shared" si="1"/>
        <v>6149291</v>
      </c>
    </row>
    <row r="27" spans="2:8">
      <c r="B27" s="85"/>
      <c r="C27" s="16" t="s">
        <v>30</v>
      </c>
      <c r="D27" s="17"/>
      <c r="E27" s="18">
        <f>( +E16 - E26)+0</f>
        <v>1720928</v>
      </c>
      <c r="F27" s="18">
        <f t="shared" si="0"/>
        <v>1720928</v>
      </c>
      <c r="G27" s="15">
        <f>( +G16 - G26)+0</f>
        <v>0</v>
      </c>
      <c r="H27" s="18">
        <f>H16-H26</f>
        <v>1720928</v>
      </c>
    </row>
    <row r="28" spans="2:8">
      <c r="B28" s="83" t="s">
        <v>31</v>
      </c>
      <c r="C28" s="83" t="s">
        <v>9</v>
      </c>
      <c r="D28" s="9" t="s">
        <v>32</v>
      </c>
      <c r="E28" s="10">
        <v>0</v>
      </c>
      <c r="F28" s="10">
        <f t="shared" si="0"/>
        <v>0</v>
      </c>
      <c r="G28" s="8">
        <v>0</v>
      </c>
      <c r="H28" s="10">
        <f t="shared" ref="H28:H46" si="2">F28-ABS(G28)</f>
        <v>0</v>
      </c>
    </row>
    <row r="29" spans="2:8">
      <c r="B29" s="84"/>
      <c r="C29" s="84"/>
      <c r="D29" s="9" t="s">
        <v>33</v>
      </c>
      <c r="E29" s="10">
        <v>287</v>
      </c>
      <c r="F29" s="10">
        <f t="shared" si="0"/>
        <v>287</v>
      </c>
      <c r="G29" s="11">
        <v>0</v>
      </c>
      <c r="H29" s="10">
        <f t="shared" si="2"/>
        <v>287</v>
      </c>
    </row>
    <row r="30" spans="2:8">
      <c r="B30" s="84"/>
      <c r="C30" s="84"/>
      <c r="D30" s="9" t="s">
        <v>34</v>
      </c>
      <c r="E30" s="10">
        <v>0</v>
      </c>
      <c r="F30" s="10">
        <f t="shared" si="0"/>
        <v>0</v>
      </c>
      <c r="G30" s="11">
        <v>0</v>
      </c>
      <c r="H30" s="10">
        <f t="shared" si="2"/>
        <v>0</v>
      </c>
    </row>
    <row r="31" spans="2:8">
      <c r="B31" s="84"/>
      <c r="C31" s="84"/>
      <c r="D31" s="9" t="s">
        <v>35</v>
      </c>
      <c r="E31" s="10">
        <v>0</v>
      </c>
      <c r="F31" s="10">
        <f t="shared" si="0"/>
        <v>0</v>
      </c>
      <c r="G31" s="11">
        <v>0</v>
      </c>
      <c r="H31" s="10">
        <f t="shared" si="2"/>
        <v>0</v>
      </c>
    </row>
    <row r="32" spans="2:8">
      <c r="B32" s="84"/>
      <c r="C32" s="84"/>
      <c r="D32" s="9" t="s">
        <v>36</v>
      </c>
      <c r="E32" s="10">
        <v>0</v>
      </c>
      <c r="F32" s="10">
        <f t="shared" si="0"/>
        <v>0</v>
      </c>
      <c r="G32" s="11">
        <v>0</v>
      </c>
      <c r="H32" s="10">
        <f t="shared" si="2"/>
        <v>0</v>
      </c>
    </row>
    <row r="33" spans="2:8">
      <c r="B33" s="84"/>
      <c r="C33" s="84"/>
      <c r="D33" s="9" t="s">
        <v>37</v>
      </c>
      <c r="E33" s="10">
        <v>0</v>
      </c>
      <c r="F33" s="10">
        <f t="shared" si="0"/>
        <v>0</v>
      </c>
      <c r="G33" s="11">
        <v>0</v>
      </c>
      <c r="H33" s="10">
        <f t="shared" si="2"/>
        <v>0</v>
      </c>
    </row>
    <row r="34" spans="2:8">
      <c r="B34" s="84"/>
      <c r="C34" s="84"/>
      <c r="D34" s="9" t="s">
        <v>38</v>
      </c>
      <c r="E34" s="10">
        <v>0</v>
      </c>
      <c r="F34" s="10">
        <f t="shared" si="0"/>
        <v>0</v>
      </c>
      <c r="G34" s="11">
        <v>0</v>
      </c>
      <c r="H34" s="10">
        <f t="shared" si="2"/>
        <v>0</v>
      </c>
    </row>
    <row r="35" spans="2:8">
      <c r="B35" s="84"/>
      <c r="C35" s="84"/>
      <c r="D35" s="9" t="s">
        <v>39</v>
      </c>
      <c r="E35" s="10">
        <v>0</v>
      </c>
      <c r="F35" s="10">
        <f t="shared" si="0"/>
        <v>0</v>
      </c>
      <c r="G35" s="11">
        <v>0</v>
      </c>
      <c r="H35" s="10">
        <f t="shared" si="2"/>
        <v>0</v>
      </c>
    </row>
    <row r="36" spans="2:8">
      <c r="B36" s="84"/>
      <c r="C36" s="84"/>
      <c r="D36" s="9" t="s">
        <v>40</v>
      </c>
      <c r="E36" s="10">
        <v>1171266</v>
      </c>
      <c r="F36" s="10">
        <f t="shared" si="0"/>
        <v>1171266</v>
      </c>
      <c r="G36" s="12">
        <v>0</v>
      </c>
      <c r="H36" s="10">
        <f t="shared" si="2"/>
        <v>1171266</v>
      </c>
    </row>
    <row r="37" spans="2:8">
      <c r="B37" s="84"/>
      <c r="C37" s="85"/>
      <c r="D37" s="13" t="s">
        <v>41</v>
      </c>
      <c r="E37" s="14">
        <f>(+E28+E29+E30+E31+E32+E33+E34+E35+E36)+0</f>
        <v>1171553</v>
      </c>
      <c r="F37" s="14">
        <f t="shared" si="0"/>
        <v>1171553</v>
      </c>
      <c r="G37" s="15">
        <f>(+G28+G29+G30+G31+G32+G33+G34+G35+G36)+0</f>
        <v>0</v>
      </c>
      <c r="H37" s="14">
        <f t="shared" si="2"/>
        <v>1171553</v>
      </c>
    </row>
    <row r="38" spans="2:8">
      <c r="B38" s="84"/>
      <c r="C38" s="83" t="s">
        <v>19</v>
      </c>
      <c r="D38" s="9" t="s">
        <v>42</v>
      </c>
      <c r="E38" s="10">
        <v>0</v>
      </c>
      <c r="F38" s="10">
        <f t="shared" si="0"/>
        <v>0</v>
      </c>
      <c r="G38" s="8">
        <v>0</v>
      </c>
      <c r="H38" s="10">
        <f t="shared" si="2"/>
        <v>0</v>
      </c>
    </row>
    <row r="39" spans="2:8">
      <c r="B39" s="84"/>
      <c r="C39" s="84"/>
      <c r="D39" s="9" t="s">
        <v>43</v>
      </c>
      <c r="E39" s="10">
        <v>0</v>
      </c>
      <c r="F39" s="10">
        <f t="shared" si="0"/>
        <v>0</v>
      </c>
      <c r="G39" s="11">
        <v>0</v>
      </c>
      <c r="H39" s="10">
        <f t="shared" si="2"/>
        <v>0</v>
      </c>
    </row>
    <row r="40" spans="2:8">
      <c r="B40" s="84"/>
      <c r="C40" s="84"/>
      <c r="D40" s="9" t="s">
        <v>44</v>
      </c>
      <c r="E40" s="10">
        <v>0</v>
      </c>
      <c r="F40" s="10">
        <f t="shared" ref="F40:F71" si="3">(+E40)+0</f>
        <v>0</v>
      </c>
      <c r="G40" s="11">
        <v>0</v>
      </c>
      <c r="H40" s="10">
        <f t="shared" si="2"/>
        <v>0</v>
      </c>
    </row>
    <row r="41" spans="2:8">
      <c r="B41" s="84"/>
      <c r="C41" s="84"/>
      <c r="D41" s="9" t="s">
        <v>45</v>
      </c>
      <c r="E41" s="10">
        <v>0</v>
      </c>
      <c r="F41" s="10">
        <f t="shared" si="3"/>
        <v>0</v>
      </c>
      <c r="G41" s="11">
        <v>0</v>
      </c>
      <c r="H41" s="10">
        <f t="shared" si="2"/>
        <v>0</v>
      </c>
    </row>
    <row r="42" spans="2:8">
      <c r="B42" s="84"/>
      <c r="C42" s="84"/>
      <c r="D42" s="9" t="s">
        <v>46</v>
      </c>
      <c r="E42" s="10">
        <v>0</v>
      </c>
      <c r="F42" s="10">
        <f t="shared" si="3"/>
        <v>0</v>
      </c>
      <c r="G42" s="11">
        <v>0</v>
      </c>
      <c r="H42" s="10">
        <f t="shared" si="2"/>
        <v>0</v>
      </c>
    </row>
    <row r="43" spans="2:8">
      <c r="B43" s="84"/>
      <c r="C43" s="84"/>
      <c r="D43" s="9" t="s">
        <v>47</v>
      </c>
      <c r="E43" s="10">
        <v>0</v>
      </c>
      <c r="F43" s="10">
        <f t="shared" si="3"/>
        <v>0</v>
      </c>
      <c r="G43" s="11">
        <v>0</v>
      </c>
      <c r="H43" s="10">
        <f t="shared" si="2"/>
        <v>0</v>
      </c>
    </row>
    <row r="44" spans="2:8">
      <c r="B44" s="84"/>
      <c r="C44" s="84"/>
      <c r="D44" s="9" t="s">
        <v>48</v>
      </c>
      <c r="E44" s="10">
        <v>0</v>
      </c>
      <c r="F44" s="10">
        <f t="shared" si="3"/>
        <v>0</v>
      </c>
      <c r="G44" s="11">
        <v>0</v>
      </c>
      <c r="H44" s="10">
        <f t="shared" si="2"/>
        <v>0</v>
      </c>
    </row>
    <row r="45" spans="2:8">
      <c r="B45" s="84"/>
      <c r="C45" s="84"/>
      <c r="D45" s="9" t="s">
        <v>49</v>
      </c>
      <c r="E45" s="10">
        <v>0</v>
      </c>
      <c r="F45" s="10">
        <f t="shared" si="3"/>
        <v>0</v>
      </c>
      <c r="G45" s="12">
        <v>0</v>
      </c>
      <c r="H45" s="10">
        <f t="shared" si="2"/>
        <v>0</v>
      </c>
    </row>
    <row r="46" spans="2:8">
      <c r="B46" s="84"/>
      <c r="C46" s="85"/>
      <c r="D46" s="13" t="s">
        <v>50</v>
      </c>
      <c r="E46" s="14">
        <f>(+E38+E39+E40+E41+E42+E43+E44+E45)+0</f>
        <v>0</v>
      </c>
      <c r="F46" s="14">
        <f t="shared" si="3"/>
        <v>0</v>
      </c>
      <c r="G46" s="15">
        <f>(+G38+G39+G40+G41+G42+G43+G44+G45)+0</f>
        <v>0</v>
      </c>
      <c r="H46" s="14">
        <f t="shared" si="2"/>
        <v>0</v>
      </c>
    </row>
    <row r="47" spans="2:8">
      <c r="B47" s="85"/>
      <c r="C47" s="16" t="s">
        <v>51</v>
      </c>
      <c r="D47" s="19"/>
      <c r="E47" s="20">
        <f>( +E37 - E46)+0</f>
        <v>1171553</v>
      </c>
      <c r="F47" s="20">
        <f t="shared" si="3"/>
        <v>1171553</v>
      </c>
      <c r="G47" s="15">
        <f>( +G37 - G46)+0</f>
        <v>0</v>
      </c>
      <c r="H47" s="20">
        <f>H37-H46</f>
        <v>1171553</v>
      </c>
    </row>
    <row r="48" spans="2:8">
      <c r="B48" s="16" t="s">
        <v>52</v>
      </c>
      <c r="C48" s="21"/>
      <c r="D48" s="17"/>
      <c r="E48" s="18">
        <f>( +E27 +E47)+0</f>
        <v>2892481</v>
      </c>
      <c r="F48" s="18">
        <f t="shared" si="3"/>
        <v>2892481</v>
      </c>
      <c r="G48" s="15">
        <f>( +G27 +G47)+0</f>
        <v>0</v>
      </c>
      <c r="H48" s="18">
        <f>H27+H47</f>
        <v>2892481</v>
      </c>
    </row>
    <row r="49" spans="2:8">
      <c r="B49" s="83" t="s">
        <v>53</v>
      </c>
      <c r="C49" s="83" t="s">
        <v>9</v>
      </c>
      <c r="D49" s="9" t="s">
        <v>54</v>
      </c>
      <c r="E49" s="10">
        <v>0</v>
      </c>
      <c r="F49" s="10">
        <f t="shared" si="3"/>
        <v>0</v>
      </c>
      <c r="G49" s="8">
        <v>0</v>
      </c>
      <c r="H49" s="10">
        <f t="shared" ref="H49:H73" si="4">F49-ABS(G49)</f>
        <v>0</v>
      </c>
    </row>
    <row r="50" spans="2:8">
      <c r="B50" s="84"/>
      <c r="C50" s="84"/>
      <c r="D50" s="9" t="s">
        <v>55</v>
      </c>
      <c r="E50" s="10">
        <v>0</v>
      </c>
      <c r="F50" s="10">
        <f t="shared" si="3"/>
        <v>0</v>
      </c>
      <c r="G50" s="11">
        <v>0</v>
      </c>
      <c r="H50" s="10">
        <f t="shared" si="4"/>
        <v>0</v>
      </c>
    </row>
    <row r="51" spans="2:8">
      <c r="B51" s="84"/>
      <c r="C51" s="84"/>
      <c r="D51" s="9" t="s">
        <v>56</v>
      </c>
      <c r="E51" s="10">
        <v>0</v>
      </c>
      <c r="F51" s="10">
        <f t="shared" si="3"/>
        <v>0</v>
      </c>
      <c r="G51" s="11">
        <v>0</v>
      </c>
      <c r="H51" s="10">
        <f t="shared" si="4"/>
        <v>0</v>
      </c>
    </row>
    <row r="52" spans="2:8">
      <c r="B52" s="84"/>
      <c r="C52" s="84"/>
      <c r="D52" s="9" t="s">
        <v>57</v>
      </c>
      <c r="E52" s="10">
        <v>0</v>
      </c>
      <c r="F52" s="10">
        <f t="shared" si="3"/>
        <v>0</v>
      </c>
      <c r="G52" s="11">
        <v>0</v>
      </c>
      <c r="H52" s="10">
        <f t="shared" si="4"/>
        <v>0</v>
      </c>
    </row>
    <row r="53" spans="2:8">
      <c r="B53" s="84"/>
      <c r="C53" s="84"/>
      <c r="D53" s="9" t="s">
        <v>58</v>
      </c>
      <c r="E53" s="10">
        <v>0</v>
      </c>
      <c r="F53" s="10">
        <f t="shared" si="3"/>
        <v>0</v>
      </c>
      <c r="G53" s="11">
        <v>0</v>
      </c>
      <c r="H53" s="10">
        <f t="shared" si="4"/>
        <v>0</v>
      </c>
    </row>
    <row r="54" spans="2:8">
      <c r="B54" s="84"/>
      <c r="C54" s="84"/>
      <c r="D54" s="9" t="s">
        <v>83</v>
      </c>
      <c r="E54" s="10">
        <v>0</v>
      </c>
      <c r="F54" s="10">
        <f t="shared" si="3"/>
        <v>0</v>
      </c>
      <c r="G54" s="11">
        <v>0</v>
      </c>
      <c r="H54" s="10">
        <f t="shared" si="4"/>
        <v>0</v>
      </c>
    </row>
    <row r="55" spans="2:8">
      <c r="B55" s="84"/>
      <c r="C55" s="84"/>
      <c r="D55" s="9" t="s">
        <v>95</v>
      </c>
      <c r="E55" s="10">
        <v>0</v>
      </c>
      <c r="F55" s="10">
        <f t="shared" si="3"/>
        <v>0</v>
      </c>
      <c r="G55" s="11">
        <v>0</v>
      </c>
      <c r="H55" s="10">
        <f t="shared" si="4"/>
        <v>0</v>
      </c>
    </row>
    <row r="56" spans="2:8">
      <c r="B56" s="84"/>
      <c r="C56" s="84"/>
      <c r="D56" s="9" t="s">
        <v>59</v>
      </c>
      <c r="E56" s="10">
        <v>0</v>
      </c>
      <c r="F56" s="10">
        <f t="shared" si="3"/>
        <v>0</v>
      </c>
      <c r="G56" s="11">
        <v>0</v>
      </c>
      <c r="H56" s="10">
        <f t="shared" si="4"/>
        <v>0</v>
      </c>
    </row>
    <row r="57" spans="2:8">
      <c r="B57" s="84"/>
      <c r="C57" s="84"/>
      <c r="D57" s="9" t="s">
        <v>82</v>
      </c>
      <c r="E57" s="10">
        <v>28938408</v>
      </c>
      <c r="F57" s="10">
        <f t="shared" si="3"/>
        <v>28938408</v>
      </c>
      <c r="G57" s="11">
        <v>0</v>
      </c>
      <c r="H57" s="10">
        <f t="shared" si="4"/>
        <v>28938408</v>
      </c>
    </row>
    <row r="58" spans="2:8">
      <c r="B58" s="84"/>
      <c r="C58" s="84"/>
      <c r="D58" s="9" t="s">
        <v>94</v>
      </c>
      <c r="E58" s="10">
        <v>0</v>
      </c>
      <c r="F58" s="10">
        <f t="shared" si="3"/>
        <v>0</v>
      </c>
      <c r="G58" s="11">
        <v>0</v>
      </c>
      <c r="H58" s="10">
        <f t="shared" si="4"/>
        <v>0</v>
      </c>
    </row>
    <row r="59" spans="2:8">
      <c r="B59" s="84"/>
      <c r="C59" s="84"/>
      <c r="D59" s="9" t="s">
        <v>60</v>
      </c>
      <c r="E59" s="10">
        <v>0</v>
      </c>
      <c r="F59" s="10">
        <f t="shared" si="3"/>
        <v>0</v>
      </c>
      <c r="G59" s="12">
        <v>0</v>
      </c>
      <c r="H59" s="10">
        <f t="shared" si="4"/>
        <v>0</v>
      </c>
    </row>
    <row r="60" spans="2:8">
      <c r="B60" s="84"/>
      <c r="C60" s="85"/>
      <c r="D60" s="13" t="s">
        <v>61</v>
      </c>
      <c r="E60" s="14">
        <f>(+E49+E50+E51+E52+E53+E54+E55+E56+E57+E58+E59)+0</f>
        <v>28938408</v>
      </c>
      <c r="F60" s="14">
        <f t="shared" si="3"/>
        <v>28938408</v>
      </c>
      <c r="G60" s="15">
        <f>(+G49+G50+G51+G52+G53+G54+G55+G56+G57+G58+G59)+0</f>
        <v>0</v>
      </c>
      <c r="H60" s="14">
        <f t="shared" si="4"/>
        <v>28938408</v>
      </c>
    </row>
    <row r="61" spans="2:8">
      <c r="B61" s="84"/>
      <c r="C61" s="83" t="s">
        <v>19</v>
      </c>
      <c r="D61" s="9" t="s">
        <v>62</v>
      </c>
      <c r="E61" s="10">
        <v>0</v>
      </c>
      <c r="F61" s="10">
        <f t="shared" si="3"/>
        <v>0</v>
      </c>
      <c r="G61" s="8">
        <v>0</v>
      </c>
      <c r="H61" s="10">
        <f t="shared" si="4"/>
        <v>0</v>
      </c>
    </row>
    <row r="62" spans="2:8">
      <c r="B62" s="84"/>
      <c r="C62" s="84"/>
      <c r="D62" s="9" t="s">
        <v>63</v>
      </c>
      <c r="E62" s="10">
        <v>0</v>
      </c>
      <c r="F62" s="10">
        <f t="shared" si="3"/>
        <v>0</v>
      </c>
      <c r="G62" s="11">
        <v>0</v>
      </c>
      <c r="H62" s="10">
        <f t="shared" si="4"/>
        <v>0</v>
      </c>
    </row>
    <row r="63" spans="2:8">
      <c r="B63" s="84"/>
      <c r="C63" s="84"/>
      <c r="D63" s="9" t="s">
        <v>64</v>
      </c>
      <c r="E63" s="10">
        <v>2</v>
      </c>
      <c r="F63" s="10">
        <f t="shared" si="3"/>
        <v>2</v>
      </c>
      <c r="G63" s="11">
        <v>0</v>
      </c>
      <c r="H63" s="10">
        <f t="shared" si="4"/>
        <v>2</v>
      </c>
    </row>
    <row r="64" spans="2:8">
      <c r="B64" s="84"/>
      <c r="C64" s="84"/>
      <c r="D64" s="9" t="s">
        <v>65</v>
      </c>
      <c r="E64" s="10">
        <v>0</v>
      </c>
      <c r="F64" s="10">
        <f t="shared" si="3"/>
        <v>0</v>
      </c>
      <c r="G64" s="11">
        <v>0</v>
      </c>
      <c r="H64" s="10">
        <f t="shared" si="4"/>
        <v>0</v>
      </c>
    </row>
    <row r="65" spans="2:8">
      <c r="B65" s="84"/>
      <c r="C65" s="84"/>
      <c r="D65" s="9" t="s">
        <v>66</v>
      </c>
      <c r="E65" s="10">
        <v>0</v>
      </c>
      <c r="F65" s="10">
        <f t="shared" si="3"/>
        <v>0</v>
      </c>
      <c r="G65" s="11">
        <v>0</v>
      </c>
      <c r="H65" s="10">
        <f t="shared" si="4"/>
        <v>0</v>
      </c>
    </row>
    <row r="66" spans="2:8">
      <c r="B66" s="84"/>
      <c r="C66" s="84"/>
      <c r="D66" s="9" t="s">
        <v>67</v>
      </c>
      <c r="E66" s="10">
        <v>0</v>
      </c>
      <c r="F66" s="10">
        <f t="shared" si="3"/>
        <v>0</v>
      </c>
      <c r="G66" s="11">
        <v>0</v>
      </c>
      <c r="H66" s="10">
        <f t="shared" si="4"/>
        <v>0</v>
      </c>
    </row>
    <row r="67" spans="2:8">
      <c r="B67" s="84"/>
      <c r="C67" s="84"/>
      <c r="D67" s="9" t="s">
        <v>81</v>
      </c>
      <c r="E67" s="10">
        <v>2518000</v>
      </c>
      <c r="F67" s="10">
        <f t="shared" si="3"/>
        <v>2518000</v>
      </c>
      <c r="G67" s="11">
        <v>0</v>
      </c>
      <c r="H67" s="10">
        <f t="shared" si="4"/>
        <v>2518000</v>
      </c>
    </row>
    <row r="68" spans="2:8">
      <c r="B68" s="84"/>
      <c r="C68" s="84"/>
      <c r="D68" s="9" t="s">
        <v>93</v>
      </c>
      <c r="E68" s="10">
        <v>0</v>
      </c>
      <c r="F68" s="10">
        <f t="shared" si="3"/>
        <v>0</v>
      </c>
      <c r="G68" s="11">
        <v>0</v>
      </c>
      <c r="H68" s="10">
        <f t="shared" si="4"/>
        <v>0</v>
      </c>
    </row>
    <row r="69" spans="2:8">
      <c r="B69" s="84"/>
      <c r="C69" s="84"/>
      <c r="D69" s="9" t="s">
        <v>68</v>
      </c>
      <c r="E69" s="10">
        <v>0</v>
      </c>
      <c r="F69" s="10">
        <f t="shared" si="3"/>
        <v>0</v>
      </c>
      <c r="G69" s="11">
        <v>0</v>
      </c>
      <c r="H69" s="10">
        <f t="shared" si="4"/>
        <v>0</v>
      </c>
    </row>
    <row r="70" spans="2:8">
      <c r="B70" s="84"/>
      <c r="C70" s="84"/>
      <c r="D70" s="9" t="s">
        <v>80</v>
      </c>
      <c r="E70" s="10">
        <v>0</v>
      </c>
      <c r="F70" s="10">
        <f t="shared" si="3"/>
        <v>0</v>
      </c>
      <c r="G70" s="11">
        <v>0</v>
      </c>
      <c r="H70" s="10">
        <f t="shared" si="4"/>
        <v>0</v>
      </c>
    </row>
    <row r="71" spans="2:8">
      <c r="B71" s="84"/>
      <c r="C71" s="84"/>
      <c r="D71" s="9" t="s">
        <v>92</v>
      </c>
      <c r="E71" s="10">
        <v>0</v>
      </c>
      <c r="F71" s="10">
        <f t="shared" si="3"/>
        <v>0</v>
      </c>
      <c r="G71" s="11">
        <v>0</v>
      </c>
      <c r="H71" s="10">
        <f t="shared" si="4"/>
        <v>0</v>
      </c>
    </row>
    <row r="72" spans="2:8">
      <c r="B72" s="84"/>
      <c r="C72" s="84"/>
      <c r="D72" s="9" t="s">
        <v>69</v>
      </c>
      <c r="E72" s="10">
        <v>0</v>
      </c>
      <c r="F72" s="10">
        <f t="shared" ref="F72:F103" si="5">(+E72)+0</f>
        <v>0</v>
      </c>
      <c r="G72" s="12">
        <v>0</v>
      </c>
      <c r="H72" s="10">
        <f t="shared" si="4"/>
        <v>0</v>
      </c>
    </row>
    <row r="73" spans="2:8">
      <c r="B73" s="84"/>
      <c r="C73" s="85"/>
      <c r="D73" s="13" t="s">
        <v>70</v>
      </c>
      <c r="E73" s="14">
        <f>(+E61+E62+E63+E64+E65+E66+E67+E68+E69+E70+E71+E72)+0</f>
        <v>2518002</v>
      </c>
      <c r="F73" s="14">
        <f t="shared" si="5"/>
        <v>2518002</v>
      </c>
      <c r="G73" s="15">
        <f>(+G61+G62+G63+G64+G65+G66+G67+G68+G69+G70+G71+G72)+0</f>
        <v>0</v>
      </c>
      <c r="H73" s="14">
        <f t="shared" si="4"/>
        <v>2518002</v>
      </c>
    </row>
    <row r="74" spans="2:8">
      <c r="B74" s="85"/>
      <c r="C74" s="22" t="s">
        <v>71</v>
      </c>
      <c r="D74" s="23"/>
      <c r="E74" s="24">
        <f>( +E60 - E73)+0</f>
        <v>26420406</v>
      </c>
      <c r="F74" s="24">
        <f t="shared" si="5"/>
        <v>26420406</v>
      </c>
      <c r="G74" s="15">
        <f>( +G60 - G73)+0</f>
        <v>0</v>
      </c>
      <c r="H74" s="24">
        <f>H60-H73</f>
        <v>26420406</v>
      </c>
    </row>
    <row r="75" spans="2:8">
      <c r="B75" s="16" t="s">
        <v>72</v>
      </c>
      <c r="C75" s="25"/>
      <c r="D75" s="26"/>
      <c r="E75" s="27">
        <f>( +E48 +E74)+0</f>
        <v>29312887</v>
      </c>
      <c r="F75" s="27">
        <f t="shared" si="5"/>
        <v>29312887</v>
      </c>
      <c r="G75" s="15">
        <f>( +G48 +G74)+0</f>
        <v>0</v>
      </c>
      <c r="H75" s="27">
        <f>H48+H74</f>
        <v>29312887</v>
      </c>
    </row>
    <row r="76" spans="2:8">
      <c r="B76" s="86" t="s">
        <v>73</v>
      </c>
      <c r="C76" s="25" t="s">
        <v>74</v>
      </c>
      <c r="D76" s="26"/>
      <c r="E76" s="27">
        <v>23376863</v>
      </c>
      <c r="F76" s="27">
        <f t="shared" si="5"/>
        <v>23376863</v>
      </c>
      <c r="G76" s="15">
        <v>0</v>
      </c>
      <c r="H76" s="27">
        <f>F76-ABS(G76)</f>
        <v>23376863</v>
      </c>
    </row>
    <row r="77" spans="2:8">
      <c r="B77" s="87"/>
      <c r="C77" s="25" t="s">
        <v>75</v>
      </c>
      <c r="D77" s="26"/>
      <c r="E77" s="27">
        <f>( +E75 +E76)+0</f>
        <v>52689750</v>
      </c>
      <c r="F77" s="27">
        <f t="shared" si="5"/>
        <v>52689750</v>
      </c>
      <c r="G77" s="15">
        <f>( +G75 +G76)+0</f>
        <v>0</v>
      </c>
      <c r="H77" s="27">
        <f>H75+H76</f>
        <v>52689750</v>
      </c>
    </row>
    <row r="78" spans="2:8">
      <c r="B78" s="87"/>
      <c r="C78" s="25" t="s">
        <v>76</v>
      </c>
      <c r="D78" s="26"/>
      <c r="E78" s="27">
        <v>0</v>
      </c>
      <c r="F78" s="27">
        <f t="shared" si="5"/>
        <v>0</v>
      </c>
      <c r="G78" s="15">
        <v>0</v>
      </c>
      <c r="H78" s="27">
        <f>F78-ABS(G78)</f>
        <v>0</v>
      </c>
    </row>
    <row r="79" spans="2:8">
      <c r="B79" s="87"/>
      <c r="C79" s="25" t="s">
        <v>77</v>
      </c>
      <c r="D79" s="26"/>
      <c r="E79" s="27">
        <v>0</v>
      </c>
      <c r="F79" s="27">
        <f t="shared" si="5"/>
        <v>0</v>
      </c>
      <c r="G79" s="15">
        <v>0</v>
      </c>
      <c r="H79" s="27">
        <f>F79-ABS(G79)</f>
        <v>0</v>
      </c>
    </row>
    <row r="80" spans="2:8">
      <c r="B80" s="87"/>
      <c r="C80" s="25" t="s">
        <v>78</v>
      </c>
      <c r="D80" s="26"/>
      <c r="E80" s="27">
        <v>0</v>
      </c>
      <c r="F80" s="27">
        <f t="shared" si="5"/>
        <v>0</v>
      </c>
      <c r="G80" s="15">
        <v>0</v>
      </c>
      <c r="H80" s="27">
        <f>F80-ABS(G80)</f>
        <v>0</v>
      </c>
    </row>
    <row r="81" spans="2:8">
      <c r="B81" s="88"/>
      <c r="C81" s="25" t="s">
        <v>79</v>
      </c>
      <c r="D81" s="26"/>
      <c r="E81" s="27">
        <f xml:space="preserve"> +E77 +E78 +E79 - E80</f>
        <v>52689750</v>
      </c>
      <c r="F81" s="27">
        <f>+E81</f>
        <v>52689750</v>
      </c>
      <c r="G81" s="15">
        <f xml:space="preserve"> +G77 +G78 +G79 - G80</f>
        <v>0</v>
      </c>
      <c r="H81" s="27">
        <f>H77+H78+H79-H80</f>
        <v>52689750</v>
      </c>
    </row>
  </sheetData>
  <mergeCells count="13">
    <mergeCell ref="B76:B81"/>
    <mergeCell ref="B28:B47"/>
    <mergeCell ref="C28:C37"/>
    <mergeCell ref="C38:C46"/>
    <mergeCell ref="B49:B74"/>
    <mergeCell ref="C49:C60"/>
    <mergeCell ref="C61:C73"/>
    <mergeCell ref="B3:H3"/>
    <mergeCell ref="B5:H5"/>
    <mergeCell ref="B7:D7"/>
    <mergeCell ref="B8:B27"/>
    <mergeCell ref="C8:C16"/>
    <mergeCell ref="C17:C26"/>
  </mergeCells>
  <phoneticPr fontId="1"/>
  <pageMargins left="0.46" right="0.34" top="0.52" bottom="0.34" header="0.3" footer="0.18"/>
  <pageSetup paperSize="9" scale="59" fitToHeight="0" orientation="portrait" r:id="rId1"/>
  <headerFooter>
    <oddHeader>&amp;L社会福祉法人　函館共愛会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第二号第一様式</vt:lpstr>
      <vt:lpstr>第二号第二様式</vt:lpstr>
      <vt:lpstr>社会福祉事業</vt:lpstr>
      <vt:lpstr>収益事業</vt:lpstr>
      <vt:lpstr>社会福祉事業!Print_Titles</vt:lpstr>
      <vt:lpstr>収益事業!Print_Titles</vt:lpstr>
      <vt:lpstr>第二号第一様式!Print_Titles</vt:lpstr>
      <vt:lpstr>第二号第二様式!Print_Titles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KYHD02</dc:creator>
  <cp:lastModifiedBy>KYHD02</cp:lastModifiedBy>
  <cp:lastPrinted>2020-07-09T10:43:31Z</cp:lastPrinted>
  <dcterms:created xsi:type="dcterms:W3CDTF">2020-06-24T00:08:57Z</dcterms:created>
  <dcterms:modified xsi:type="dcterms:W3CDTF">2020-07-09T10:43:33Z</dcterms:modified>
</cp:coreProperties>
</file>