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財産目録 (内部取引削除)" sheetId="1" r:id="rId1"/>
  </sheets>
  <definedNames>
    <definedName name="_xlnm.Print_Area" localSheetId="0">'財産目録 (内部取引削除)'!$A$1:$V$57</definedName>
  </definedNames>
  <calcPr fullCalcOnLoad="1"/>
</workbook>
</file>

<file path=xl/sharedStrings.xml><?xml version="1.0" encoding="utf-8"?>
<sst xmlns="http://schemas.openxmlformats.org/spreadsheetml/2006/main" count="146" uniqueCount="123">
  <si>
    <t>（単位：円）</t>
  </si>
  <si>
    <t>資　産　・　負　債　の　内　訳</t>
  </si>
  <si>
    <t>Ⅰ　資産の内訳</t>
  </si>
  <si>
    <t>その他の固定資産</t>
  </si>
  <si>
    <t>流動資産</t>
  </si>
  <si>
    <t>建物</t>
  </si>
  <si>
    <t>現金預金</t>
  </si>
  <si>
    <t>現金手元有高</t>
  </si>
  <si>
    <t>大泉保育福祉専門学校</t>
  </si>
  <si>
    <t>現金</t>
  </si>
  <si>
    <t>小口現金（保育園）</t>
  </si>
  <si>
    <t>その他</t>
  </si>
  <si>
    <t>小口現金（東児童館）</t>
  </si>
  <si>
    <t>みよし保育園</t>
  </si>
  <si>
    <t>電気設備</t>
  </si>
  <si>
    <t>空調設備</t>
  </si>
  <si>
    <t>群馬銀行（保育園）</t>
  </si>
  <si>
    <t>普通預金</t>
  </si>
  <si>
    <t>運転資金</t>
  </si>
  <si>
    <t>構築物</t>
  </si>
  <si>
    <t>車両運搬具</t>
  </si>
  <si>
    <t>群馬銀行（法人）</t>
  </si>
  <si>
    <t>法人本部</t>
  </si>
  <si>
    <t>学費入金用口座</t>
  </si>
  <si>
    <t>学費以外入金口座（後援会費、卒業関係費他）</t>
  </si>
  <si>
    <t>器具及び備品</t>
  </si>
  <si>
    <t>定期預金</t>
  </si>
  <si>
    <t>土地</t>
  </si>
  <si>
    <t>東和銀行（法人）</t>
  </si>
  <si>
    <t>資産の部の合計</t>
  </si>
  <si>
    <t>Ⅱ　負債の内訳</t>
  </si>
  <si>
    <t>流動負債</t>
  </si>
  <si>
    <t>立替金</t>
  </si>
  <si>
    <t>寮：ガス代、電気代前月分</t>
  </si>
  <si>
    <t>仮払金</t>
  </si>
  <si>
    <t>固定資産</t>
  </si>
  <si>
    <t>基本財産</t>
  </si>
  <si>
    <t>預り金</t>
  </si>
  <si>
    <t>卒業関係費</t>
  </si>
  <si>
    <t>宿舎（1）学生寮　　仙石2-21-14</t>
  </si>
  <si>
    <t>宿舎（2）学生寮　　仙石2-21-15</t>
  </si>
  <si>
    <t>園舎</t>
  </si>
  <si>
    <t>宅地　1　寮用土地　　　 仙石2-21-14</t>
  </si>
  <si>
    <t>園の土地　吉田956-1</t>
  </si>
  <si>
    <t>差　引　純　資　産</t>
  </si>
  <si>
    <t>群馬銀行（授業料）</t>
  </si>
  <si>
    <t>東和銀行（授業料以外）</t>
  </si>
  <si>
    <t>未　払　金</t>
  </si>
  <si>
    <t>前　受　金</t>
  </si>
  <si>
    <t>金　　額</t>
  </si>
  <si>
    <t>財　産　目　録</t>
  </si>
  <si>
    <t>事業未収金・未収補助金・未収金</t>
  </si>
  <si>
    <t>労働保険料</t>
  </si>
  <si>
    <t>エレベーター　南校舎</t>
  </si>
  <si>
    <t>給排水設備</t>
  </si>
  <si>
    <t>空調室内外機　他</t>
  </si>
  <si>
    <t>退職給付引当資産</t>
  </si>
  <si>
    <t>事業未払金</t>
  </si>
  <si>
    <t>職員法定福利等未払金</t>
  </si>
  <si>
    <t>職員預り金</t>
  </si>
  <si>
    <t>3月末社会保険料</t>
  </si>
  <si>
    <t>労働保険料</t>
  </si>
  <si>
    <t>小口現金（法人）</t>
  </si>
  <si>
    <t>小口現金（西児童館）</t>
  </si>
  <si>
    <t>小口現金（南児童館）</t>
  </si>
  <si>
    <t>小口現金（北児童館）</t>
  </si>
  <si>
    <t>小口現金（学校）</t>
  </si>
  <si>
    <t>群馬銀行（法人）</t>
  </si>
  <si>
    <t>群馬銀行（児童館）</t>
  </si>
  <si>
    <t>群馬銀行（学校）</t>
  </si>
  <si>
    <t>寮費・寮関係費他</t>
  </si>
  <si>
    <t>東和銀行（学校・寮費）</t>
  </si>
  <si>
    <t>東和銀行（法人）</t>
  </si>
  <si>
    <t>受取利息用</t>
  </si>
  <si>
    <t>下水道</t>
  </si>
  <si>
    <t>退職給付引当金</t>
  </si>
  <si>
    <t>固定負債</t>
  </si>
  <si>
    <t>負債の部の合計</t>
  </si>
  <si>
    <t>幼免関係費用</t>
  </si>
  <si>
    <t>後援会費・学友会費</t>
  </si>
  <si>
    <r>
      <t>南校舎（3）鉄筋ｺﾝｸﾘｰﾄ造</t>
    </r>
    <r>
      <rPr>
        <sz val="11"/>
        <rFont val="ＭＳ Ｐゴシック"/>
        <family val="3"/>
      </rPr>
      <t>６階建</t>
    </r>
  </si>
  <si>
    <r>
      <t>中校舎（4）鉄筋ｺﾝｸﾘｰﾄ造</t>
    </r>
    <r>
      <rPr>
        <sz val="11"/>
        <rFont val="ＭＳ Ｐゴシック"/>
        <family val="3"/>
      </rPr>
      <t>４階建</t>
    </r>
  </si>
  <si>
    <r>
      <t>北校舎（1）鉄筋亜鉛メッキ葺</t>
    </r>
    <r>
      <rPr>
        <sz val="11"/>
        <rFont val="ＭＳ Ｐゴシック"/>
        <family val="3"/>
      </rPr>
      <t>２階建</t>
    </r>
  </si>
  <si>
    <r>
      <t>北校舎（2）鉄筋亜鉛メッキ葺</t>
    </r>
    <r>
      <rPr>
        <sz val="11"/>
        <rFont val="ＭＳ Ｐゴシック"/>
        <family val="3"/>
      </rPr>
      <t>２階建</t>
    </r>
  </si>
  <si>
    <t>その他の積立資産</t>
  </si>
  <si>
    <t>施設・設備整備積立資産</t>
  </si>
  <si>
    <t>保育園施設・設備整備積立資産</t>
  </si>
  <si>
    <t>修繕積立資産</t>
  </si>
  <si>
    <t>人件費積立資産</t>
  </si>
  <si>
    <t>生徒災害傷害保険</t>
  </si>
  <si>
    <t>空調設備 南校舎・中校舎</t>
  </si>
  <si>
    <t>園庭工事・築山補修工事　他</t>
  </si>
  <si>
    <t>南校舎火災報知器交換工事</t>
  </si>
  <si>
    <t>耐火金庫　他</t>
  </si>
  <si>
    <t>投資有価証券</t>
  </si>
  <si>
    <t>3月決算未払賞与・給与・法定福利費</t>
  </si>
  <si>
    <t>取得価額</t>
  </si>
  <si>
    <t>減価償却累計額</t>
  </si>
  <si>
    <t>当期末残高</t>
  </si>
  <si>
    <t>　　〃</t>
  </si>
  <si>
    <t>社用車４台</t>
  </si>
  <si>
    <t>模擬試験・就職模擬費用</t>
  </si>
  <si>
    <t>無形固定資産</t>
  </si>
  <si>
    <t>ソフトウェア</t>
  </si>
  <si>
    <t>遊具、避難車、電話　他</t>
  </si>
  <si>
    <t>寮の外灯・フェンス・塀・門扉</t>
  </si>
  <si>
    <t>社会福祉法人　三 吉　合計</t>
  </si>
  <si>
    <t>令和３年３月３１日　現在</t>
  </si>
  <si>
    <t>令和２年度子育て支援補助金</t>
  </si>
  <si>
    <t>令和２年度一時預かり補助金</t>
  </si>
  <si>
    <t>令和２年度離職者支援委託料</t>
  </si>
  <si>
    <t>令和２年度進路選択事業補助金</t>
  </si>
  <si>
    <t>南校舎4階女子トイレ改修工事</t>
  </si>
  <si>
    <t>学校駐車場・北側ﾌｪﾝｽ整備</t>
  </si>
  <si>
    <t>ＧＳ社債投信　46,883,657　　パリバ円建私募仕組債　30,000,000</t>
  </si>
  <si>
    <t>令和２年度保育給付費</t>
  </si>
  <si>
    <t>令和2年度保育補助金</t>
  </si>
  <si>
    <t>令和2年度コロナ補助金</t>
  </si>
  <si>
    <t>3月末業者支払分(児童館運営費返金11,315,000含)他</t>
  </si>
  <si>
    <t>小田原短大 令和3年度前期・後期学費</t>
  </si>
  <si>
    <t>令和３年度授業料関係</t>
  </si>
  <si>
    <t>令和2年度児童館運営費返金</t>
  </si>
  <si>
    <t>変電設備・UGS改修工事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</si>
</sst>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 style="thin"/>
    </border>
    <border>
      <left style="dott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ash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hair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hair"/>
    </border>
    <border>
      <left style="dashed"/>
      <right style="dashed"/>
      <top style="thin"/>
      <bottom style="hair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 horizontal="right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4" fillId="0" borderId="12" xfId="0" applyNumberFormat="1" applyFont="1" applyBorder="1" applyAlignment="1">
      <alignment horizontal="left"/>
    </xf>
    <xf numFmtId="177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 horizontal="left"/>
    </xf>
    <xf numFmtId="177" fontId="0" fillId="0" borderId="11" xfId="0" applyNumberFormat="1" applyBorder="1" applyAlignment="1">
      <alignment horizontal="left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16" xfId="0" applyNumberFormat="1" applyBorder="1" applyAlignment="1">
      <alignment horizontal="left"/>
    </xf>
    <xf numFmtId="177" fontId="0" fillId="0" borderId="23" xfId="0" applyNumberFormat="1" applyBorder="1" applyAlignment="1">
      <alignment/>
    </xf>
    <xf numFmtId="177" fontId="0" fillId="0" borderId="18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33" borderId="13" xfId="0" applyNumberFormat="1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34" borderId="14" xfId="0" applyNumberFormat="1" applyFill="1" applyBorder="1" applyAlignment="1">
      <alignment/>
    </xf>
    <xf numFmtId="177" fontId="0" fillId="0" borderId="32" xfId="0" applyNumberFormat="1" applyBorder="1" applyAlignment="1">
      <alignment shrinkToFit="1"/>
    </xf>
    <xf numFmtId="177" fontId="0" fillId="0" borderId="14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Alignment="1">
      <alignment/>
    </xf>
    <xf numFmtId="177" fontId="0" fillId="0" borderId="40" xfId="0" applyNumberFormat="1" applyBorder="1" applyAlignment="1">
      <alignment/>
    </xf>
    <xf numFmtId="177" fontId="0" fillId="34" borderId="27" xfId="0" applyNumberFormat="1" applyFill="1" applyBorder="1" applyAlignment="1">
      <alignment/>
    </xf>
    <xf numFmtId="177" fontId="0" fillId="34" borderId="19" xfId="0" applyNumberFormat="1" applyFill="1" applyBorder="1" applyAlignment="1">
      <alignment/>
    </xf>
    <xf numFmtId="177" fontId="0" fillId="34" borderId="29" xfId="0" applyNumberFormat="1" applyFill="1" applyBorder="1" applyAlignment="1">
      <alignment/>
    </xf>
    <xf numFmtId="177" fontId="0" fillId="0" borderId="22" xfId="0" applyNumberFormat="1" applyBorder="1" applyAlignment="1">
      <alignment horizontal="center"/>
    </xf>
    <xf numFmtId="177" fontId="0" fillId="36" borderId="14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8" xfId="0" applyNumberFormat="1" applyBorder="1" applyAlignment="1">
      <alignment horizontal="left"/>
    </xf>
    <xf numFmtId="177" fontId="0" fillId="0" borderId="41" xfId="0" applyNumberFormat="1" applyBorder="1" applyAlignment="1">
      <alignment horizontal="left"/>
    </xf>
    <xf numFmtId="177" fontId="0" fillId="33" borderId="22" xfId="0" applyNumberFormat="1" applyFill="1" applyBorder="1" applyAlignment="1">
      <alignment/>
    </xf>
    <xf numFmtId="177" fontId="0" fillId="0" borderId="18" xfId="0" applyNumberFormat="1" applyBorder="1" applyAlignment="1">
      <alignment shrinkToFit="1"/>
    </xf>
    <xf numFmtId="177" fontId="0" fillId="0" borderId="11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20" xfId="0" applyNumberFormat="1" applyBorder="1" applyAlignment="1">
      <alignment horizontal="center"/>
    </xf>
    <xf numFmtId="177" fontId="0" fillId="0" borderId="41" xfId="0" applyNumberForma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41" xfId="0" applyNumberFormat="1" applyFont="1" applyBorder="1" applyAlignment="1">
      <alignment/>
    </xf>
    <xf numFmtId="177" fontId="0" fillId="0" borderId="28" xfId="0" applyNumberFormat="1" applyBorder="1" applyAlignment="1">
      <alignment shrinkToFit="1"/>
    </xf>
    <xf numFmtId="177" fontId="0" fillId="0" borderId="12" xfId="0" applyNumberFormat="1" applyBorder="1" applyAlignment="1">
      <alignment shrinkToFit="1"/>
    </xf>
    <xf numFmtId="177" fontId="0" fillId="0" borderId="40" xfId="0" applyNumberFormat="1" applyBorder="1" applyAlignment="1">
      <alignment shrinkToFit="1"/>
    </xf>
    <xf numFmtId="177" fontId="0" fillId="0" borderId="18" xfId="0" applyNumberFormat="1" applyFont="1" applyBorder="1" applyAlignment="1">
      <alignment shrinkToFit="1"/>
    </xf>
    <xf numFmtId="177" fontId="0" fillId="0" borderId="20" xfId="0" applyNumberFormat="1" applyBorder="1" applyAlignment="1">
      <alignment shrinkToFit="1"/>
    </xf>
    <xf numFmtId="177" fontId="0" fillId="0" borderId="27" xfId="0" applyNumberFormat="1" applyBorder="1" applyAlignment="1">
      <alignment shrinkToFit="1"/>
    </xf>
    <xf numFmtId="177" fontId="0" fillId="0" borderId="45" xfId="0" applyNumberFormat="1" applyBorder="1" applyAlignment="1">
      <alignment/>
    </xf>
    <xf numFmtId="177" fontId="0" fillId="36" borderId="19" xfId="0" applyNumberFormat="1" applyFill="1" applyBorder="1" applyAlignment="1">
      <alignment/>
    </xf>
    <xf numFmtId="177" fontId="0" fillId="35" borderId="11" xfId="0" applyNumberFormat="1" applyFill="1" applyBorder="1" applyAlignment="1">
      <alignment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7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47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 shrinkToFit="1"/>
    </xf>
    <xf numFmtId="177" fontId="0" fillId="0" borderId="25" xfId="0" applyNumberFormat="1" applyBorder="1" applyAlignment="1">
      <alignment shrinkToFit="1"/>
    </xf>
    <xf numFmtId="177" fontId="0" fillId="0" borderId="12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52" xfId="0" applyNumberFormat="1" applyBorder="1" applyAlignment="1">
      <alignment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7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7" fontId="0" fillId="0" borderId="17" xfId="0" applyNumberFormat="1" applyBorder="1" applyAlignment="1">
      <alignment shrinkToFit="1"/>
    </xf>
    <xf numFmtId="177" fontId="0" fillId="0" borderId="48" xfId="0" applyNumberFormat="1" applyBorder="1" applyAlignment="1">
      <alignment shrinkToFit="1"/>
    </xf>
    <xf numFmtId="177" fontId="0" fillId="35" borderId="44" xfId="0" applyNumberFormat="1" applyFill="1" applyBorder="1" applyAlignment="1">
      <alignment shrinkToFit="1"/>
    </xf>
    <xf numFmtId="177" fontId="0" fillId="0" borderId="46" xfId="0" applyNumberFormat="1" applyBorder="1" applyAlignment="1">
      <alignment horizontal="center" shrinkToFit="1"/>
    </xf>
    <xf numFmtId="177" fontId="0" fillId="0" borderId="58" xfId="0" applyNumberFormat="1" applyBorder="1" applyAlignment="1">
      <alignment horizontal="center" shrinkToFit="1"/>
    </xf>
    <xf numFmtId="177" fontId="0" fillId="0" borderId="59" xfId="0" applyNumberFormat="1" applyFont="1" applyBorder="1" applyAlignment="1">
      <alignment horizontal="center" shrinkToFit="1"/>
    </xf>
    <xf numFmtId="177" fontId="0" fillId="0" borderId="21" xfId="0" applyNumberFormat="1" applyFont="1" applyBorder="1" applyAlignment="1">
      <alignment horizontal="center" shrinkToFit="1"/>
    </xf>
    <xf numFmtId="177" fontId="0" fillId="0" borderId="60" xfId="0" applyNumberFormat="1" applyBorder="1" applyAlignment="1">
      <alignment/>
    </xf>
    <xf numFmtId="177" fontId="0" fillId="0" borderId="61" xfId="0" applyNumberFormat="1" applyBorder="1" applyAlignment="1">
      <alignment horizontal="left"/>
    </xf>
    <xf numFmtId="177" fontId="0" fillId="0" borderId="61" xfId="0" applyNumberFormat="1" applyBorder="1" applyAlignment="1">
      <alignment/>
    </xf>
    <xf numFmtId="177" fontId="0" fillId="0" borderId="61" xfId="0" applyNumberFormat="1" applyBorder="1" applyAlignment="1">
      <alignment shrinkToFit="1"/>
    </xf>
    <xf numFmtId="177" fontId="6" fillId="0" borderId="0" xfId="0" applyNumberFormat="1" applyFont="1" applyAlignment="1">
      <alignment/>
    </xf>
    <xf numFmtId="177" fontId="0" fillId="16" borderId="58" xfId="0" applyNumberFormat="1" applyFill="1" applyBorder="1" applyAlignment="1">
      <alignment/>
    </xf>
    <xf numFmtId="177" fontId="0" fillId="16" borderId="62" xfId="0" applyNumberFormat="1" applyFill="1" applyBorder="1" applyAlignment="1">
      <alignment/>
    </xf>
    <xf numFmtId="177" fontId="0" fillId="16" borderId="63" xfId="0" applyNumberFormat="1" applyFill="1" applyBorder="1" applyAlignment="1">
      <alignment/>
    </xf>
    <xf numFmtId="177" fontId="0" fillId="16" borderId="11" xfId="0" applyNumberFormat="1" applyFill="1" applyBorder="1" applyAlignment="1">
      <alignment/>
    </xf>
    <xf numFmtId="177" fontId="0" fillId="16" borderId="46" xfId="0" applyNumberFormat="1" applyFill="1" applyBorder="1" applyAlignment="1">
      <alignment shrinkToFit="1"/>
    </xf>
    <xf numFmtId="177" fontId="0" fillId="16" borderId="64" xfId="0" applyNumberFormat="1" applyFill="1" applyBorder="1" applyAlignment="1">
      <alignment/>
    </xf>
    <xf numFmtId="177" fontId="0" fillId="16" borderId="65" xfId="0" applyNumberFormat="1" applyFill="1" applyBorder="1" applyAlignment="1">
      <alignment/>
    </xf>
    <xf numFmtId="177" fontId="0" fillId="16" borderId="58" xfId="0" applyNumberFormat="1" applyFill="1" applyBorder="1" applyAlignment="1">
      <alignment shrinkToFit="1"/>
    </xf>
    <xf numFmtId="177" fontId="0" fillId="16" borderId="46" xfId="0" applyNumberFormat="1" applyFill="1" applyBorder="1" applyAlignment="1">
      <alignment/>
    </xf>
    <xf numFmtId="177" fontId="0" fillId="16" borderId="66" xfId="0" applyNumberFormat="1" applyFill="1" applyBorder="1" applyAlignment="1">
      <alignment/>
    </xf>
    <xf numFmtId="177" fontId="0" fillId="16" borderId="66" xfId="0" applyNumberFormat="1" applyFill="1" applyBorder="1" applyAlignment="1">
      <alignment shrinkToFit="1"/>
    </xf>
    <xf numFmtId="177" fontId="0" fillId="0" borderId="13" xfId="0" applyNumberFormat="1" applyFill="1" applyBorder="1" applyAlignment="1">
      <alignment/>
    </xf>
    <xf numFmtId="177" fontId="0" fillId="16" borderId="59" xfId="0" applyNumberFormat="1" applyFont="1" applyFill="1" applyBorder="1" applyAlignment="1">
      <alignment shrinkToFit="1"/>
    </xf>
    <xf numFmtId="177" fontId="0" fillId="16" borderId="11" xfId="0" applyNumberFormat="1" applyFont="1" applyFill="1" applyBorder="1" applyAlignment="1">
      <alignment shrinkToFit="1"/>
    </xf>
    <xf numFmtId="177" fontId="0" fillId="16" borderId="59" xfId="0" applyNumberFormat="1" applyFont="1" applyFill="1" applyBorder="1" applyAlignment="1">
      <alignment/>
    </xf>
    <xf numFmtId="177" fontId="0" fillId="16" borderId="11" xfId="0" applyNumberFormat="1" applyFont="1" applyFill="1" applyBorder="1" applyAlignment="1">
      <alignment/>
    </xf>
    <xf numFmtId="177" fontId="0" fillId="0" borderId="67" xfId="0" applyNumberFormat="1" applyFont="1" applyBorder="1" applyAlignment="1">
      <alignment/>
    </xf>
    <xf numFmtId="177" fontId="0" fillId="16" borderId="29" xfId="0" applyNumberFormat="1" applyFont="1" applyFill="1" applyBorder="1" applyAlignment="1">
      <alignment/>
    </xf>
    <xf numFmtId="177" fontId="0" fillId="0" borderId="68" xfId="0" applyNumberFormat="1" applyFont="1" applyBorder="1" applyAlignment="1">
      <alignment/>
    </xf>
    <xf numFmtId="177" fontId="0" fillId="0" borderId="68" xfId="0" applyNumberFormat="1" applyFont="1" applyBorder="1" applyAlignment="1">
      <alignment shrinkToFit="1"/>
    </xf>
    <xf numFmtId="177" fontId="0" fillId="16" borderId="19" xfId="0" applyNumberFormat="1" applyFont="1" applyFill="1" applyBorder="1" applyAlignment="1">
      <alignment/>
    </xf>
    <xf numFmtId="177" fontId="0" fillId="16" borderId="40" xfId="0" applyNumberFormat="1" applyFont="1" applyFill="1" applyBorder="1" applyAlignment="1">
      <alignment/>
    </xf>
    <xf numFmtId="177" fontId="0" fillId="0" borderId="69" xfId="0" applyNumberFormat="1" applyFont="1" applyBorder="1" applyAlignment="1">
      <alignment/>
    </xf>
    <xf numFmtId="177" fontId="0" fillId="16" borderId="21" xfId="0" applyNumberFormat="1" applyFont="1" applyFill="1" applyBorder="1" applyAlignment="1">
      <alignment/>
    </xf>
    <xf numFmtId="177" fontId="0" fillId="0" borderId="70" xfId="0" applyNumberFormat="1" applyBorder="1" applyAlignment="1">
      <alignment/>
    </xf>
    <xf numFmtId="177" fontId="0" fillId="37" borderId="29" xfId="0" applyNumberFormat="1" applyFill="1" applyBorder="1" applyAlignment="1">
      <alignment/>
    </xf>
    <xf numFmtId="177" fontId="0" fillId="38" borderId="19" xfId="0" applyNumberFormat="1" applyFill="1" applyBorder="1" applyAlignment="1">
      <alignment/>
    </xf>
    <xf numFmtId="177" fontId="0" fillId="38" borderId="26" xfId="0" applyNumberFormat="1" applyFill="1" applyBorder="1" applyAlignment="1">
      <alignment/>
    </xf>
    <xf numFmtId="177" fontId="0" fillId="0" borderId="71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41" fillId="0" borderId="41" xfId="0" applyNumberFormat="1" applyFont="1" applyBorder="1" applyAlignment="1">
      <alignment/>
    </xf>
    <xf numFmtId="177" fontId="0" fillId="0" borderId="16" xfId="0" applyNumberFormat="1" applyBorder="1" applyAlignment="1">
      <alignment horizontal="center"/>
    </xf>
    <xf numFmtId="177" fontId="0" fillId="0" borderId="23" xfId="0" applyNumberFormat="1" applyFont="1" applyBorder="1" applyAlignment="1">
      <alignment shrinkToFit="1"/>
    </xf>
    <xf numFmtId="177" fontId="0" fillId="0" borderId="23" xfId="0" applyNumberFormat="1" applyFont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0" xfId="0" applyNumberFormat="1" applyFont="1" applyBorder="1" applyAlignment="1">
      <alignment shrinkToFit="1"/>
    </xf>
    <xf numFmtId="177" fontId="0" fillId="0" borderId="0" xfId="0" applyNumberFormat="1" applyFont="1" applyBorder="1" applyAlignment="1">
      <alignment/>
    </xf>
    <xf numFmtId="177" fontId="0" fillId="36" borderId="15" xfId="0" applyNumberFormat="1" applyFill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72" xfId="0" applyNumberFormat="1" applyBorder="1" applyAlignment="1">
      <alignment/>
    </xf>
    <xf numFmtId="177" fontId="0" fillId="0" borderId="30" xfId="0" applyNumberFormat="1" applyFill="1" applyBorder="1" applyAlignment="1">
      <alignment/>
    </xf>
    <xf numFmtId="177" fontId="0" fillId="0" borderId="15" xfId="0" applyNumberFormat="1" applyBorder="1" applyAlignment="1">
      <alignment horizontal="left" wrapText="1"/>
    </xf>
    <xf numFmtId="177" fontId="0" fillId="0" borderId="14" xfId="0" applyNumberFormat="1" applyBorder="1" applyAlignment="1">
      <alignment horizontal="left"/>
    </xf>
    <xf numFmtId="177" fontId="0" fillId="0" borderId="24" xfId="0" applyNumberFormat="1" applyBorder="1" applyAlignment="1">
      <alignment horizontal="left"/>
    </xf>
    <xf numFmtId="177" fontId="0" fillId="0" borderId="14" xfId="0" applyNumberFormat="1" applyBorder="1" applyAlignment="1">
      <alignment horizontal="left" shrinkToFit="1"/>
    </xf>
    <xf numFmtId="177" fontId="0" fillId="0" borderId="14" xfId="0" applyNumberFormat="1" applyBorder="1" applyAlignment="1">
      <alignment horizontal="left" vertical="center" shrinkToFit="1"/>
    </xf>
    <xf numFmtId="177" fontId="0" fillId="0" borderId="12" xfId="0" applyNumberFormat="1" applyBorder="1" applyAlignment="1">
      <alignment horizontal="left" shrinkToFit="1"/>
    </xf>
    <xf numFmtId="177" fontId="0" fillId="0" borderId="11" xfId="0" applyNumberFormat="1" applyBorder="1" applyAlignment="1">
      <alignment horizontal="left" shrinkToFit="1"/>
    </xf>
    <xf numFmtId="177" fontId="0" fillId="0" borderId="51" xfId="0" applyNumberFormat="1" applyBorder="1" applyAlignment="1">
      <alignment horizontal="left"/>
    </xf>
    <xf numFmtId="177" fontId="0" fillId="0" borderId="73" xfId="0" applyNumberFormat="1" applyBorder="1" applyAlignment="1">
      <alignment horizontal="left"/>
    </xf>
    <xf numFmtId="177" fontId="0" fillId="0" borderId="74" xfId="0" applyNumberFormat="1" applyBorder="1" applyAlignment="1">
      <alignment horizontal="left" vertical="top" wrapText="1"/>
    </xf>
    <xf numFmtId="177" fontId="0" fillId="0" borderId="14" xfId="0" applyNumberFormat="1" applyBorder="1" applyAlignment="1">
      <alignment horizontal="left" vertical="top" wrapText="1"/>
    </xf>
    <xf numFmtId="177" fontId="0" fillId="0" borderId="22" xfId="0" applyNumberFormat="1" applyBorder="1" applyAlignment="1">
      <alignment horizontal="left" vertical="top" wrapText="1"/>
    </xf>
    <xf numFmtId="177" fontId="0" fillId="0" borderId="12" xfId="0" applyNumberFormat="1" applyBorder="1" applyAlignment="1">
      <alignment horizontal="left" vertical="center" shrinkToFit="1"/>
    </xf>
    <xf numFmtId="177" fontId="0" fillId="0" borderId="11" xfId="0" applyNumberFormat="1" applyBorder="1" applyAlignment="1">
      <alignment horizontal="left" vertical="center" shrinkToFit="1"/>
    </xf>
    <xf numFmtId="177" fontId="5" fillId="0" borderId="74" xfId="0" applyNumberFormat="1" applyFont="1" applyBorder="1" applyAlignment="1">
      <alignment horizontal="left" vertical="top" wrapText="1"/>
    </xf>
    <xf numFmtId="177" fontId="5" fillId="0" borderId="22" xfId="0" applyNumberFormat="1" applyFont="1" applyBorder="1" applyAlignment="1">
      <alignment horizontal="left" vertical="top" wrapText="1"/>
    </xf>
    <xf numFmtId="177" fontId="0" fillId="0" borderId="18" xfId="0" applyNumberFormat="1" applyBorder="1" applyAlignment="1">
      <alignment horizontal="left" shrinkToFit="1"/>
    </xf>
    <xf numFmtId="177" fontId="0" fillId="0" borderId="0" xfId="0" applyNumberFormat="1" applyBorder="1" applyAlignment="1">
      <alignment horizontal="left" shrinkToFit="1"/>
    </xf>
    <xf numFmtId="177" fontId="0" fillId="0" borderId="15" xfId="0" applyNumberFormat="1" applyBorder="1" applyAlignment="1">
      <alignment horizontal="left" vertical="top" shrinkToFit="1"/>
    </xf>
    <xf numFmtId="177" fontId="0" fillId="0" borderId="30" xfId="0" applyNumberFormat="1" applyBorder="1" applyAlignment="1">
      <alignment horizontal="left" vertical="top" shrinkToFit="1"/>
    </xf>
    <xf numFmtId="177" fontId="0" fillId="0" borderId="16" xfId="0" applyNumberFormat="1" applyBorder="1" applyAlignment="1">
      <alignment horizontal="left" shrinkToFit="1"/>
    </xf>
    <xf numFmtId="177" fontId="0" fillId="0" borderId="23" xfId="0" applyNumberFormat="1" applyBorder="1" applyAlignment="1">
      <alignment horizontal="left" shrinkToFit="1"/>
    </xf>
    <xf numFmtId="177" fontId="0" fillId="0" borderId="32" xfId="0" applyNumberFormat="1" applyBorder="1" applyAlignment="1">
      <alignment horizontal="left" shrinkToFit="1"/>
    </xf>
    <xf numFmtId="177" fontId="0" fillId="0" borderId="72" xfId="0" applyNumberFormat="1" applyBorder="1" applyAlignment="1">
      <alignment horizontal="left" shrinkToFit="1"/>
    </xf>
    <xf numFmtId="177" fontId="4" fillId="0" borderId="12" xfId="0" applyNumberFormat="1" applyFont="1" applyBorder="1" applyAlignment="1">
      <alignment horizontal="left"/>
    </xf>
    <xf numFmtId="177" fontId="4" fillId="0" borderId="10" xfId="0" applyNumberFormat="1" applyFont="1" applyBorder="1" applyAlignment="1">
      <alignment horizontal="left"/>
    </xf>
    <xf numFmtId="177" fontId="4" fillId="0" borderId="11" xfId="0" applyNumberFormat="1" applyFont="1" applyBorder="1" applyAlignment="1">
      <alignment horizontal="left"/>
    </xf>
    <xf numFmtId="177" fontId="0" fillId="0" borderId="20" xfId="0" applyNumberFormat="1" applyBorder="1" applyAlignment="1">
      <alignment horizontal="left"/>
    </xf>
    <xf numFmtId="177" fontId="0" fillId="0" borderId="41" xfId="0" applyNumberFormat="1" applyBorder="1" applyAlignment="1">
      <alignment horizontal="left"/>
    </xf>
    <xf numFmtId="177" fontId="0" fillId="0" borderId="15" xfId="0" applyNumberFormat="1" applyBorder="1" applyAlignment="1">
      <alignment horizontal="center" vertical="top" wrapText="1"/>
    </xf>
    <xf numFmtId="177" fontId="0" fillId="0" borderId="14" xfId="0" applyNumberFormat="1" applyBorder="1" applyAlignment="1">
      <alignment horizontal="center" vertical="top" wrapText="1"/>
    </xf>
    <xf numFmtId="177" fontId="0" fillId="0" borderId="30" xfId="0" applyNumberFormat="1" applyBorder="1" applyAlignment="1">
      <alignment horizontal="center" vertical="top" wrapText="1"/>
    </xf>
    <xf numFmtId="177" fontId="2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0" fillId="0" borderId="15" xfId="0" applyNumberFormat="1" applyBorder="1" applyAlignment="1">
      <alignment horizontal="left" vertical="top" wrapText="1"/>
    </xf>
    <xf numFmtId="177" fontId="0" fillId="0" borderId="30" xfId="0" applyNumberFormat="1" applyBorder="1" applyAlignment="1">
      <alignment horizontal="left" vertical="top" wrapText="1"/>
    </xf>
    <xf numFmtId="177" fontId="0" fillId="0" borderId="54" xfId="0" applyNumberFormat="1" applyBorder="1" applyAlignment="1">
      <alignment horizontal="left" shrinkToFit="1"/>
    </xf>
    <xf numFmtId="177" fontId="0" fillId="0" borderId="33" xfId="0" applyNumberFormat="1" applyBorder="1" applyAlignment="1">
      <alignment horizontal="left" shrinkToFit="1"/>
    </xf>
    <xf numFmtId="177" fontId="0" fillId="0" borderId="26" xfId="0" applyNumberForma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tabSelected="1" view="pageBreakPreview" zoomScale="90" zoomScaleSheetLayoutView="90" zoomScalePageLayoutView="0" workbookViewId="0" topLeftCell="K1">
      <selection activeCell="W14" sqref="W14"/>
    </sheetView>
  </sheetViews>
  <sheetFormatPr defaultColWidth="9.00390625" defaultRowHeight="13.5"/>
  <cols>
    <col min="1" max="1" width="1.875" style="1" customWidth="1"/>
    <col min="2" max="2" width="3.00390625" style="1" customWidth="1"/>
    <col min="3" max="3" width="2.625" style="1" customWidth="1"/>
    <col min="4" max="4" width="2.50390625" style="1" customWidth="1"/>
    <col min="5" max="5" width="12.75390625" style="1" customWidth="1"/>
    <col min="6" max="6" width="21.875" style="1" customWidth="1"/>
    <col min="7" max="8" width="15.75390625" style="1" customWidth="1"/>
    <col min="9" max="9" width="15.75390625" style="2" customWidth="1"/>
    <col min="10" max="10" width="12.75390625" style="1" customWidth="1"/>
    <col min="11" max="11" width="1.875" style="1" customWidth="1"/>
    <col min="12" max="12" width="1.75390625" style="1" customWidth="1"/>
    <col min="13" max="13" width="3.375" style="1" customWidth="1"/>
    <col min="14" max="15" width="3.125" style="1" customWidth="1"/>
    <col min="16" max="16" width="12.75390625" style="1" customWidth="1"/>
    <col min="17" max="17" width="21.75390625" style="1" customWidth="1"/>
    <col min="18" max="19" width="15.75390625" style="1" customWidth="1"/>
    <col min="20" max="20" width="15.75390625" style="2" customWidth="1"/>
    <col min="21" max="21" width="12.75390625" style="1" customWidth="1"/>
    <col min="22" max="22" width="2.125" style="1" customWidth="1"/>
    <col min="23" max="16384" width="9.00390625" style="1" customWidth="1"/>
  </cols>
  <sheetData>
    <row r="1" ht="7.5" customHeight="1">
      <c r="U1" s="55"/>
    </row>
    <row r="2" spans="2:21" ht="21">
      <c r="B2" s="194" t="s">
        <v>50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2:21" ht="14.25">
      <c r="B3" s="120" t="s">
        <v>106</v>
      </c>
      <c r="C3" s="120"/>
      <c r="D3" s="120"/>
      <c r="E3" s="120"/>
      <c r="F3" s="120"/>
      <c r="G3" s="56"/>
      <c r="H3" s="56"/>
      <c r="I3" s="198" t="s">
        <v>107</v>
      </c>
      <c r="J3" s="198"/>
      <c r="K3" s="198"/>
      <c r="L3" s="198"/>
      <c r="M3" s="198"/>
      <c r="N3" s="198"/>
      <c r="O3" s="198"/>
      <c r="P3" s="198"/>
      <c r="Q3" s="56"/>
      <c r="R3" s="56"/>
      <c r="S3" s="56"/>
      <c r="T3" s="56"/>
      <c r="U3" s="56"/>
    </row>
    <row r="4" spans="10:21" ht="12.75">
      <c r="J4" s="4" t="s">
        <v>0</v>
      </c>
      <c r="U4" s="4" t="s">
        <v>0</v>
      </c>
    </row>
    <row r="5" spans="2:22" ht="16.5" customHeight="1">
      <c r="B5" s="195" t="s">
        <v>1</v>
      </c>
      <c r="C5" s="196"/>
      <c r="D5" s="196"/>
      <c r="E5" s="196"/>
      <c r="F5" s="196"/>
      <c r="G5" s="196"/>
      <c r="H5" s="196"/>
      <c r="I5" s="196"/>
      <c r="J5" s="197"/>
      <c r="M5" s="195" t="s">
        <v>1</v>
      </c>
      <c r="N5" s="196"/>
      <c r="O5" s="196"/>
      <c r="P5" s="196"/>
      <c r="Q5" s="196"/>
      <c r="R5" s="196"/>
      <c r="S5" s="196"/>
      <c r="T5" s="196"/>
      <c r="U5" s="197"/>
      <c r="V5" s="7"/>
    </row>
    <row r="6" spans="2:21" ht="16.5" customHeight="1">
      <c r="B6" s="186" t="s">
        <v>2</v>
      </c>
      <c r="C6" s="187"/>
      <c r="D6" s="187"/>
      <c r="E6" s="187"/>
      <c r="F6" s="187"/>
      <c r="G6" s="187"/>
      <c r="H6" s="187"/>
      <c r="I6" s="188"/>
      <c r="J6" s="9" t="s">
        <v>49</v>
      </c>
      <c r="M6" s="10"/>
      <c r="N6" s="11" t="s">
        <v>3</v>
      </c>
      <c r="O6" s="12"/>
      <c r="P6" s="13"/>
      <c r="Q6" s="116"/>
      <c r="R6" s="112" t="s">
        <v>96</v>
      </c>
      <c r="S6" s="112" t="s">
        <v>97</v>
      </c>
      <c r="T6" s="113" t="s">
        <v>98</v>
      </c>
      <c r="U6" s="40">
        <f>SUM(U7,U18,U24,U25,U29,U30,U31,U32)</f>
        <v>389616720</v>
      </c>
    </row>
    <row r="7" spans="2:21" ht="16.5" customHeight="1">
      <c r="B7" s="30" t="s">
        <v>4</v>
      </c>
      <c r="C7" s="31"/>
      <c r="D7" s="31"/>
      <c r="E7" s="31"/>
      <c r="F7" s="31"/>
      <c r="G7" s="31"/>
      <c r="H7" s="15"/>
      <c r="I7" s="16"/>
      <c r="J7" s="29">
        <f>SUM(J8,J29,J37,J38)</f>
        <v>450238958</v>
      </c>
      <c r="M7" s="10"/>
      <c r="N7" s="10"/>
      <c r="O7" s="11" t="s">
        <v>5</v>
      </c>
      <c r="P7" s="13"/>
      <c r="Q7" s="116"/>
      <c r="R7" s="125">
        <f>SUM(R8:R17)</f>
        <v>199298218</v>
      </c>
      <c r="S7" s="125">
        <f>SUM(S8:S17)</f>
        <v>177770866</v>
      </c>
      <c r="T7" s="128">
        <f aca="true" t="shared" si="0" ref="T7:T29">R7-S7</f>
        <v>21527352</v>
      </c>
      <c r="U7" s="40">
        <f>SUM(U8:U17)</f>
        <v>21527352</v>
      </c>
    </row>
    <row r="8" spans="2:21" ht="16.5" customHeight="1">
      <c r="B8" s="10"/>
      <c r="C8" s="11" t="s">
        <v>6</v>
      </c>
      <c r="D8" s="12"/>
      <c r="E8" s="13"/>
      <c r="F8" s="3"/>
      <c r="G8" s="104" t="s">
        <v>7</v>
      </c>
      <c r="H8" s="3"/>
      <c r="I8" s="14"/>
      <c r="J8" s="29">
        <f>SUM(J9,J17,J26)</f>
        <v>398347681</v>
      </c>
      <c r="M8" s="10"/>
      <c r="N8" s="10"/>
      <c r="O8" s="19"/>
      <c r="P8" s="199" t="s">
        <v>13</v>
      </c>
      <c r="Q8" s="67" t="s">
        <v>14</v>
      </c>
      <c r="R8" s="92">
        <v>35074628</v>
      </c>
      <c r="S8" s="92">
        <v>30036145</v>
      </c>
      <c r="T8" s="122">
        <f t="shared" si="0"/>
        <v>5038483</v>
      </c>
      <c r="U8" s="59">
        <f>SUM(T8:T11)</f>
        <v>11821214</v>
      </c>
    </row>
    <row r="9" spans="2:21" ht="16.5" customHeight="1">
      <c r="B9" s="10"/>
      <c r="C9" s="32"/>
      <c r="D9" s="11" t="s">
        <v>9</v>
      </c>
      <c r="E9" s="13"/>
      <c r="F9" s="3"/>
      <c r="G9" s="104"/>
      <c r="H9" s="3"/>
      <c r="I9" s="14"/>
      <c r="J9" s="29">
        <f>SUM(J10:J16)</f>
        <v>206924</v>
      </c>
      <c r="M9" s="10"/>
      <c r="N9" s="10"/>
      <c r="O9" s="19"/>
      <c r="P9" s="172"/>
      <c r="Q9" s="67" t="s">
        <v>54</v>
      </c>
      <c r="R9" s="92">
        <v>19418731</v>
      </c>
      <c r="S9" s="92">
        <v>16629221</v>
      </c>
      <c r="T9" s="122">
        <f t="shared" si="0"/>
        <v>2789510</v>
      </c>
      <c r="U9" s="20"/>
    </row>
    <row r="10" spans="2:21" ht="16.5" customHeight="1">
      <c r="B10" s="10"/>
      <c r="C10" s="32"/>
      <c r="D10" s="32"/>
      <c r="E10" s="33" t="s">
        <v>62</v>
      </c>
      <c r="F10" s="34"/>
      <c r="G10" s="105"/>
      <c r="H10" s="47"/>
      <c r="I10" s="35"/>
      <c r="J10" s="33">
        <v>62989</v>
      </c>
      <c r="M10" s="10"/>
      <c r="N10" s="10"/>
      <c r="O10" s="19"/>
      <c r="P10" s="172"/>
      <c r="Q10" s="67" t="s">
        <v>15</v>
      </c>
      <c r="R10" s="92">
        <v>24263610</v>
      </c>
      <c r="S10" s="92">
        <v>20778136</v>
      </c>
      <c r="T10" s="122">
        <f t="shared" si="0"/>
        <v>3485474</v>
      </c>
      <c r="U10" s="20"/>
    </row>
    <row r="11" spans="2:21" ht="16.5" customHeight="1">
      <c r="B11" s="10"/>
      <c r="C11" s="32"/>
      <c r="D11" s="32"/>
      <c r="E11" s="33" t="s">
        <v>10</v>
      </c>
      <c r="F11" s="34"/>
      <c r="G11" s="105"/>
      <c r="H11" s="47"/>
      <c r="I11" s="35"/>
      <c r="J11" s="33">
        <v>55197</v>
      </c>
      <c r="M11" s="10"/>
      <c r="N11" s="10"/>
      <c r="O11" s="19"/>
      <c r="P11" s="200"/>
      <c r="Q11" s="44" t="s">
        <v>11</v>
      </c>
      <c r="R11" s="93">
        <v>3368719</v>
      </c>
      <c r="S11" s="93">
        <v>2860972</v>
      </c>
      <c r="T11" s="130">
        <f t="shared" si="0"/>
        <v>507747</v>
      </c>
      <c r="U11" s="42"/>
    </row>
    <row r="12" spans="2:21" ht="16.5" customHeight="1">
      <c r="B12" s="10"/>
      <c r="C12" s="32"/>
      <c r="D12" s="32"/>
      <c r="E12" s="33" t="s">
        <v>12</v>
      </c>
      <c r="F12" s="34"/>
      <c r="G12" s="105"/>
      <c r="H12" s="47"/>
      <c r="I12" s="35"/>
      <c r="J12" s="33">
        <v>1345</v>
      </c>
      <c r="M12" s="10"/>
      <c r="N12" s="10"/>
      <c r="O12" s="19"/>
      <c r="P12" s="171" t="s">
        <v>8</v>
      </c>
      <c r="Q12" s="67" t="s">
        <v>53</v>
      </c>
      <c r="R12" s="92">
        <v>4147500</v>
      </c>
      <c r="S12" s="92">
        <v>1753697</v>
      </c>
      <c r="T12" s="122">
        <f t="shared" si="0"/>
        <v>2393803</v>
      </c>
      <c r="U12" s="59">
        <f>SUM(T12:T17)</f>
        <v>9706138</v>
      </c>
    </row>
    <row r="13" spans="2:21" ht="16.5" customHeight="1">
      <c r="B13" s="10"/>
      <c r="C13" s="32"/>
      <c r="D13" s="32"/>
      <c r="E13" s="33" t="s">
        <v>63</v>
      </c>
      <c r="F13" s="34"/>
      <c r="G13" s="105"/>
      <c r="H13" s="47"/>
      <c r="I13" s="35"/>
      <c r="J13" s="33">
        <v>3404</v>
      </c>
      <c r="M13" s="10"/>
      <c r="N13" s="10"/>
      <c r="O13" s="19"/>
      <c r="P13" s="172"/>
      <c r="Q13" s="67" t="s">
        <v>90</v>
      </c>
      <c r="R13" s="92">
        <v>5475275</v>
      </c>
      <c r="S13" s="92">
        <v>2284344</v>
      </c>
      <c r="T13" s="122">
        <f t="shared" si="0"/>
        <v>3190931</v>
      </c>
      <c r="U13" s="20"/>
    </row>
    <row r="14" spans="2:21" ht="16.5" customHeight="1">
      <c r="B14" s="10"/>
      <c r="C14" s="32"/>
      <c r="D14" s="32"/>
      <c r="E14" s="33" t="s">
        <v>64</v>
      </c>
      <c r="F14" s="34"/>
      <c r="G14" s="105"/>
      <c r="H14" s="47"/>
      <c r="I14" s="35"/>
      <c r="J14" s="33">
        <v>1892</v>
      </c>
      <c r="M14" s="10"/>
      <c r="N14" s="10"/>
      <c r="O14" s="19"/>
      <c r="P14" s="172"/>
      <c r="Q14" s="67" t="s">
        <v>122</v>
      </c>
      <c r="R14" s="92">
        <f>1695600+935000</f>
        <v>2630600</v>
      </c>
      <c r="S14" s="92">
        <f>410333+10285</f>
        <v>420618</v>
      </c>
      <c r="T14" s="122">
        <f t="shared" si="0"/>
        <v>2209982</v>
      </c>
      <c r="U14" s="20"/>
    </row>
    <row r="15" spans="2:21" ht="16.5" customHeight="1">
      <c r="B15" s="10"/>
      <c r="C15" s="32"/>
      <c r="D15" s="32"/>
      <c r="E15" s="33" t="s">
        <v>65</v>
      </c>
      <c r="F15" s="34"/>
      <c r="G15" s="105"/>
      <c r="H15" s="47"/>
      <c r="I15" s="35"/>
      <c r="J15" s="33">
        <v>18321</v>
      </c>
      <c r="M15" s="10"/>
      <c r="N15" s="10"/>
      <c r="O15" s="19"/>
      <c r="P15" s="172"/>
      <c r="Q15" s="67" t="s">
        <v>92</v>
      </c>
      <c r="R15" s="92">
        <v>993600</v>
      </c>
      <c r="S15" s="92">
        <v>310500</v>
      </c>
      <c r="T15" s="122">
        <f t="shared" si="0"/>
        <v>683100</v>
      </c>
      <c r="U15" s="20"/>
    </row>
    <row r="16" spans="2:21" ht="16.5" customHeight="1">
      <c r="B16" s="10"/>
      <c r="C16" s="32"/>
      <c r="D16" s="36"/>
      <c r="E16" s="24" t="s">
        <v>66</v>
      </c>
      <c r="F16" s="22"/>
      <c r="G16" s="106"/>
      <c r="H16" s="74"/>
      <c r="I16" s="23"/>
      <c r="J16" s="24">
        <v>63776</v>
      </c>
      <c r="M16" s="10"/>
      <c r="N16" s="10"/>
      <c r="O16" s="19"/>
      <c r="P16" s="172"/>
      <c r="Q16" s="67" t="s">
        <v>112</v>
      </c>
      <c r="R16" s="92">
        <v>775724</v>
      </c>
      <c r="S16" s="92">
        <v>4266</v>
      </c>
      <c r="T16" s="122">
        <f t="shared" si="0"/>
        <v>771458</v>
      </c>
      <c r="U16" s="20"/>
    </row>
    <row r="17" spans="2:21" ht="16.5" customHeight="1">
      <c r="B17" s="10"/>
      <c r="C17" s="32"/>
      <c r="D17" s="11" t="s">
        <v>17</v>
      </c>
      <c r="E17" s="13"/>
      <c r="F17" s="3"/>
      <c r="G17" s="104"/>
      <c r="H17" s="3"/>
      <c r="I17" s="14"/>
      <c r="J17" s="29">
        <f>SUM(J18:J25)</f>
        <v>135840757</v>
      </c>
      <c r="M17" s="10"/>
      <c r="N17" s="10"/>
      <c r="O17" s="19"/>
      <c r="P17" s="173"/>
      <c r="Q17" s="44" t="s">
        <v>11</v>
      </c>
      <c r="R17" s="110">
        <f>103149831</f>
        <v>103149831</v>
      </c>
      <c r="S17" s="110">
        <v>102692967</v>
      </c>
      <c r="T17" s="131">
        <f t="shared" si="0"/>
        <v>456864</v>
      </c>
      <c r="U17" s="42"/>
    </row>
    <row r="18" spans="2:21" ht="16.5" customHeight="1">
      <c r="B18" s="10"/>
      <c r="C18" s="32"/>
      <c r="D18" s="32"/>
      <c r="E18" s="17" t="s">
        <v>67</v>
      </c>
      <c r="F18" s="26"/>
      <c r="G18" s="107" t="s">
        <v>18</v>
      </c>
      <c r="H18" s="26"/>
      <c r="I18" s="18"/>
      <c r="J18" s="11">
        <v>14805616</v>
      </c>
      <c r="M18" s="10"/>
      <c r="N18" s="10"/>
      <c r="O18" s="11" t="s">
        <v>19</v>
      </c>
      <c r="P18" s="13"/>
      <c r="Q18" s="116"/>
      <c r="R18" s="129">
        <f>SUM(R19:R23)</f>
        <v>76808218</v>
      </c>
      <c r="S18" s="129">
        <f>SUM(S19:S23)</f>
        <v>59813462</v>
      </c>
      <c r="T18" s="121">
        <f t="shared" si="0"/>
        <v>16994756</v>
      </c>
      <c r="U18" s="40">
        <f>SUM(U19:U23)</f>
        <v>16994756</v>
      </c>
    </row>
    <row r="19" spans="2:21" ht="16.5" customHeight="1">
      <c r="B19" s="10"/>
      <c r="C19" s="32"/>
      <c r="D19" s="32"/>
      <c r="E19" s="34" t="s">
        <v>16</v>
      </c>
      <c r="F19" s="47"/>
      <c r="G19" s="105" t="s">
        <v>99</v>
      </c>
      <c r="H19" s="47"/>
      <c r="I19" s="35"/>
      <c r="J19" s="33">
        <v>52742440</v>
      </c>
      <c r="M19" s="10"/>
      <c r="N19" s="10"/>
      <c r="O19" s="21"/>
      <c r="P19" s="162" t="s">
        <v>13</v>
      </c>
      <c r="Q19" s="82" t="s">
        <v>91</v>
      </c>
      <c r="R19" s="149">
        <v>43153325</v>
      </c>
      <c r="S19" s="149">
        <v>32406686</v>
      </c>
      <c r="T19" s="126">
        <f t="shared" si="0"/>
        <v>10746639</v>
      </c>
      <c r="U19" s="146">
        <f>SUM(T19)</f>
        <v>10746639</v>
      </c>
    </row>
    <row r="20" spans="2:21" ht="16.5" customHeight="1">
      <c r="B20" s="10"/>
      <c r="C20" s="32"/>
      <c r="D20" s="32"/>
      <c r="E20" s="34" t="s">
        <v>68</v>
      </c>
      <c r="F20" s="47"/>
      <c r="G20" s="105" t="s">
        <v>99</v>
      </c>
      <c r="H20" s="47"/>
      <c r="I20" s="35"/>
      <c r="J20" s="33">
        <v>45424366</v>
      </c>
      <c r="M20" s="10"/>
      <c r="N20" s="10"/>
      <c r="O20" s="21"/>
      <c r="P20" s="171" t="s">
        <v>8</v>
      </c>
      <c r="Q20" s="98" t="s">
        <v>74</v>
      </c>
      <c r="R20" s="94">
        <v>4391811</v>
      </c>
      <c r="S20" s="94">
        <v>2708282</v>
      </c>
      <c r="T20" s="127">
        <f t="shared" si="0"/>
        <v>1683529</v>
      </c>
      <c r="U20" s="89">
        <f>SUM(T20:T23)</f>
        <v>6248117</v>
      </c>
    </row>
    <row r="21" spans="2:21" ht="16.5" customHeight="1">
      <c r="B21" s="10"/>
      <c r="C21" s="32"/>
      <c r="D21" s="32"/>
      <c r="E21" s="34" t="s">
        <v>69</v>
      </c>
      <c r="F21" s="47"/>
      <c r="G21" s="105" t="s">
        <v>99</v>
      </c>
      <c r="H21" s="47"/>
      <c r="I21" s="35"/>
      <c r="J21" s="33">
        <v>8636506</v>
      </c>
      <c r="M21" s="10"/>
      <c r="N21" s="10"/>
      <c r="O21" s="21"/>
      <c r="P21" s="172"/>
      <c r="Q21" s="67" t="s">
        <v>113</v>
      </c>
      <c r="R21" s="92">
        <f>1944000+190000</f>
        <v>2134000</v>
      </c>
      <c r="S21" s="92">
        <f>513216+76000</f>
        <v>589216</v>
      </c>
      <c r="T21" s="122">
        <f t="shared" si="0"/>
        <v>1544784</v>
      </c>
      <c r="U21" s="63"/>
    </row>
    <row r="22" spans="2:21" ht="16.5" customHeight="1">
      <c r="B22" s="10"/>
      <c r="C22" s="32"/>
      <c r="D22" s="32"/>
      <c r="E22" s="34" t="s">
        <v>45</v>
      </c>
      <c r="F22" s="47"/>
      <c r="G22" s="105" t="s">
        <v>23</v>
      </c>
      <c r="H22" s="47"/>
      <c r="I22" s="35"/>
      <c r="J22" s="33">
        <v>11235000</v>
      </c>
      <c r="M22" s="10"/>
      <c r="N22" s="10"/>
      <c r="O22" s="21"/>
      <c r="P22" s="172"/>
      <c r="Q22" s="67" t="s">
        <v>105</v>
      </c>
      <c r="R22" s="95">
        <v>2491496</v>
      </c>
      <c r="S22" s="95">
        <v>877250</v>
      </c>
      <c r="T22" s="122">
        <f t="shared" si="0"/>
        <v>1614246</v>
      </c>
      <c r="U22" s="63"/>
    </row>
    <row r="23" spans="2:21" ht="16.5" customHeight="1">
      <c r="B23" s="10"/>
      <c r="C23" s="32"/>
      <c r="D23" s="32"/>
      <c r="E23" s="34" t="s">
        <v>71</v>
      </c>
      <c r="F23" s="47"/>
      <c r="G23" s="105" t="s">
        <v>70</v>
      </c>
      <c r="H23" s="47"/>
      <c r="I23" s="35"/>
      <c r="J23" s="33">
        <v>555002</v>
      </c>
      <c r="M23" s="10"/>
      <c r="N23" s="10"/>
      <c r="O23" s="21"/>
      <c r="P23" s="173"/>
      <c r="Q23" s="67" t="s">
        <v>11</v>
      </c>
      <c r="R23" s="92">
        <v>24637586</v>
      </c>
      <c r="S23" s="92">
        <v>23232028</v>
      </c>
      <c r="T23" s="122">
        <f t="shared" si="0"/>
        <v>1405558</v>
      </c>
      <c r="U23" s="63"/>
    </row>
    <row r="24" spans="2:21" ht="16.5" customHeight="1">
      <c r="B24" s="10"/>
      <c r="C24" s="32"/>
      <c r="D24" s="32"/>
      <c r="E24" s="19" t="s">
        <v>46</v>
      </c>
      <c r="F24" s="2"/>
      <c r="G24" s="201" t="s">
        <v>24</v>
      </c>
      <c r="H24" s="202"/>
      <c r="I24" s="203"/>
      <c r="J24" s="33">
        <v>2362230</v>
      </c>
      <c r="M24" s="10"/>
      <c r="N24" s="10"/>
      <c r="O24" s="11" t="s">
        <v>20</v>
      </c>
      <c r="P24" s="12"/>
      <c r="Q24" s="83" t="s">
        <v>100</v>
      </c>
      <c r="R24" s="96">
        <v>5943670</v>
      </c>
      <c r="S24" s="96">
        <v>5943666</v>
      </c>
      <c r="T24" s="128">
        <f t="shared" si="0"/>
        <v>4</v>
      </c>
      <c r="U24" s="40">
        <f>T24</f>
        <v>4</v>
      </c>
    </row>
    <row r="25" spans="2:21" ht="16.5" customHeight="1">
      <c r="B25" s="10"/>
      <c r="C25" s="32"/>
      <c r="D25" s="36"/>
      <c r="E25" s="48" t="s">
        <v>72</v>
      </c>
      <c r="F25" s="88"/>
      <c r="G25" s="108" t="s">
        <v>73</v>
      </c>
      <c r="H25" s="88"/>
      <c r="I25" s="49"/>
      <c r="J25" s="24">
        <v>79597</v>
      </c>
      <c r="M25" s="10"/>
      <c r="N25" s="10"/>
      <c r="O25" s="11" t="s">
        <v>25</v>
      </c>
      <c r="P25" s="13"/>
      <c r="Q25" s="116"/>
      <c r="R25" s="125">
        <f>SUM(R26:R28)</f>
        <v>134166271</v>
      </c>
      <c r="S25" s="125">
        <f>SUM(S26:S28)</f>
        <v>130124320</v>
      </c>
      <c r="T25" s="121">
        <f t="shared" si="0"/>
        <v>4041951</v>
      </c>
      <c r="U25" s="90">
        <f>SUM(U26:U28)</f>
        <v>4041951</v>
      </c>
    </row>
    <row r="26" spans="2:21" ht="16.5" customHeight="1">
      <c r="B26" s="10"/>
      <c r="C26" s="32"/>
      <c r="D26" s="17" t="s">
        <v>26</v>
      </c>
      <c r="E26" s="3"/>
      <c r="F26" s="3"/>
      <c r="G26" s="3"/>
      <c r="H26" s="3"/>
      <c r="I26" s="14"/>
      <c r="J26" s="29">
        <f>SUM(J27:J28)</f>
        <v>262300000</v>
      </c>
      <c r="M26" s="10"/>
      <c r="N26" s="10"/>
      <c r="O26" s="21"/>
      <c r="P26" s="163" t="s">
        <v>22</v>
      </c>
      <c r="Q26" s="67" t="s">
        <v>93</v>
      </c>
      <c r="R26" s="92">
        <v>1639200</v>
      </c>
      <c r="S26" s="92">
        <v>1474361</v>
      </c>
      <c r="T26" s="122">
        <f t="shared" si="0"/>
        <v>164839</v>
      </c>
      <c r="U26" s="147">
        <f>T26</f>
        <v>164839</v>
      </c>
    </row>
    <row r="27" spans="2:21" ht="16.5" customHeight="1">
      <c r="B27" s="10"/>
      <c r="C27" s="32"/>
      <c r="D27" s="32"/>
      <c r="E27" s="33" t="s">
        <v>21</v>
      </c>
      <c r="F27" s="34"/>
      <c r="G27" s="57"/>
      <c r="H27" s="47"/>
      <c r="I27" s="35"/>
      <c r="J27" s="37">
        <v>132300000</v>
      </c>
      <c r="M27" s="10"/>
      <c r="N27" s="10"/>
      <c r="O27" s="21"/>
      <c r="P27" s="164" t="s">
        <v>13</v>
      </c>
      <c r="Q27" s="99" t="s">
        <v>104</v>
      </c>
      <c r="R27" s="97">
        <v>77241887</v>
      </c>
      <c r="S27" s="97">
        <v>73703663</v>
      </c>
      <c r="T27" s="123">
        <f t="shared" si="0"/>
        <v>3538224</v>
      </c>
      <c r="U27" s="148">
        <f>T27</f>
        <v>3538224</v>
      </c>
    </row>
    <row r="28" spans="2:21" ht="16.5" customHeight="1">
      <c r="B28" s="10"/>
      <c r="C28" s="32"/>
      <c r="D28" s="36"/>
      <c r="E28" s="24" t="s">
        <v>28</v>
      </c>
      <c r="F28" s="22"/>
      <c r="G28" s="74"/>
      <c r="H28" s="74"/>
      <c r="I28" s="23"/>
      <c r="J28" s="24">
        <v>130000000</v>
      </c>
      <c r="M28" s="10"/>
      <c r="N28" s="10"/>
      <c r="O28" s="21"/>
      <c r="P28" s="166" t="s">
        <v>8</v>
      </c>
      <c r="Q28" s="67" t="s">
        <v>55</v>
      </c>
      <c r="R28" s="92">
        <v>55285184</v>
      </c>
      <c r="S28" s="92">
        <v>54946296</v>
      </c>
      <c r="T28" s="122">
        <f t="shared" si="0"/>
        <v>338888</v>
      </c>
      <c r="U28" s="147">
        <f>T28</f>
        <v>338888</v>
      </c>
    </row>
    <row r="29" spans="2:21" ht="16.5" customHeight="1">
      <c r="B29" s="10"/>
      <c r="C29" s="17" t="s">
        <v>51</v>
      </c>
      <c r="D29" s="26"/>
      <c r="E29" s="14"/>
      <c r="F29" s="3"/>
      <c r="G29" s="3"/>
      <c r="H29" s="3"/>
      <c r="I29" s="14"/>
      <c r="J29" s="29">
        <f>SUM(J30:J35)</f>
        <v>23051381</v>
      </c>
      <c r="M29" s="10"/>
      <c r="N29" s="10"/>
      <c r="O29" s="167" t="s">
        <v>102</v>
      </c>
      <c r="P29" s="168"/>
      <c r="Q29" s="83" t="s">
        <v>103</v>
      </c>
      <c r="R29" s="91">
        <v>1749710</v>
      </c>
      <c r="S29" s="91">
        <v>1749710</v>
      </c>
      <c r="T29" s="124">
        <f t="shared" si="0"/>
        <v>0</v>
      </c>
      <c r="U29" s="90">
        <f>T29</f>
        <v>0</v>
      </c>
    </row>
    <row r="30" spans="2:21" ht="16.5" customHeight="1">
      <c r="B30" s="21"/>
      <c r="D30" s="20"/>
      <c r="E30" s="191" t="s">
        <v>13</v>
      </c>
      <c r="F30" s="182" t="s">
        <v>115</v>
      </c>
      <c r="G30" s="183"/>
      <c r="H30" s="183"/>
      <c r="I30" s="20">
        <v>523590</v>
      </c>
      <c r="J30" s="62">
        <f>SUM(I30:I34)</f>
        <v>10038990</v>
      </c>
      <c r="M30" s="10"/>
      <c r="N30" s="10"/>
      <c r="O30" s="174" t="s">
        <v>94</v>
      </c>
      <c r="P30" s="175"/>
      <c r="Q30" s="100" t="s">
        <v>114</v>
      </c>
      <c r="R30" s="101"/>
      <c r="S30" s="101"/>
      <c r="T30" s="102"/>
      <c r="U30" s="14">
        <v>76883657</v>
      </c>
    </row>
    <row r="31" spans="2:21" ht="16.5" customHeight="1">
      <c r="B31" s="21"/>
      <c r="D31" s="20"/>
      <c r="E31" s="192"/>
      <c r="F31" s="178" t="s">
        <v>116</v>
      </c>
      <c r="G31" s="179"/>
      <c r="H31" s="179"/>
      <c r="I31" s="20">
        <v>5338900</v>
      </c>
      <c r="J31" s="45"/>
      <c r="M31" s="10"/>
      <c r="N31" s="10"/>
      <c r="O31" s="17" t="s">
        <v>56</v>
      </c>
      <c r="P31" s="14"/>
      <c r="Q31" s="3"/>
      <c r="R31" s="3"/>
      <c r="S31" s="3"/>
      <c r="T31" s="14"/>
      <c r="U31" s="14">
        <v>8169000</v>
      </c>
    </row>
    <row r="32" spans="2:21" ht="16.5" customHeight="1">
      <c r="B32" s="21"/>
      <c r="D32" s="20"/>
      <c r="E32" s="192"/>
      <c r="F32" s="178" t="s">
        <v>117</v>
      </c>
      <c r="G32" s="179"/>
      <c r="H32" s="179"/>
      <c r="I32" s="20">
        <v>500000</v>
      </c>
      <c r="J32" s="45"/>
      <c r="M32" s="10"/>
      <c r="N32" s="10"/>
      <c r="O32" s="25" t="s">
        <v>84</v>
      </c>
      <c r="P32" s="16"/>
      <c r="Q32" s="15"/>
      <c r="R32" s="15"/>
      <c r="S32" s="15"/>
      <c r="T32" s="16"/>
      <c r="U32" s="90">
        <f>SUM(T33:T36)</f>
        <v>262000000</v>
      </c>
    </row>
    <row r="33" spans="2:21" ht="16.5" customHeight="1">
      <c r="B33" s="21"/>
      <c r="D33" s="20"/>
      <c r="E33" s="192"/>
      <c r="F33" s="178" t="s">
        <v>108</v>
      </c>
      <c r="G33" s="179"/>
      <c r="H33" s="179"/>
      <c r="I33" s="20">
        <v>1069500</v>
      </c>
      <c r="J33" s="21"/>
      <c r="M33" s="10"/>
      <c r="N33" s="10"/>
      <c r="O33" s="10"/>
      <c r="P33" s="17" t="s">
        <v>85</v>
      </c>
      <c r="Q33" s="26"/>
      <c r="R33" s="26"/>
      <c r="S33" s="26"/>
      <c r="T33" s="109">
        <v>183000000</v>
      </c>
      <c r="U33" s="18"/>
    </row>
    <row r="34" spans="2:21" ht="16.5" customHeight="1">
      <c r="B34" s="21"/>
      <c r="D34" s="20"/>
      <c r="E34" s="193"/>
      <c r="F34" s="184" t="s">
        <v>109</v>
      </c>
      <c r="G34" s="185"/>
      <c r="H34" s="185"/>
      <c r="I34" s="42">
        <v>2607000</v>
      </c>
      <c r="J34" s="41"/>
      <c r="M34" s="10"/>
      <c r="N34" s="10"/>
      <c r="O34" s="10"/>
      <c r="P34" s="34" t="s">
        <v>86</v>
      </c>
      <c r="Q34" s="47"/>
      <c r="R34" s="47"/>
      <c r="S34" s="47"/>
      <c r="T34" s="35">
        <v>34000000</v>
      </c>
      <c r="U34" s="35"/>
    </row>
    <row r="35" spans="2:21" ht="16.5" customHeight="1">
      <c r="B35" s="21"/>
      <c r="D35" s="20"/>
      <c r="E35" s="176" t="s">
        <v>8</v>
      </c>
      <c r="F35" s="169" t="s">
        <v>110</v>
      </c>
      <c r="G35" s="170"/>
      <c r="H35" s="170"/>
      <c r="I35" s="20">
        <v>12236391</v>
      </c>
      <c r="J35" s="62">
        <f>SUM(I35:I36)</f>
        <v>13012391</v>
      </c>
      <c r="M35" s="10"/>
      <c r="N35" s="10"/>
      <c r="O35" s="10"/>
      <c r="P35" s="34" t="s">
        <v>87</v>
      </c>
      <c r="Q35" s="47"/>
      <c r="R35" s="47"/>
      <c r="S35" s="47"/>
      <c r="T35" s="35">
        <v>18000000</v>
      </c>
      <c r="U35" s="35"/>
    </row>
    <row r="36" spans="2:21" ht="16.5" customHeight="1" thickBot="1">
      <c r="B36" s="19"/>
      <c r="C36" s="22"/>
      <c r="D36" s="20"/>
      <c r="E36" s="177"/>
      <c r="F36" s="189" t="s">
        <v>111</v>
      </c>
      <c r="G36" s="190"/>
      <c r="H36" s="190"/>
      <c r="I36" s="20">
        <v>776000</v>
      </c>
      <c r="J36" s="21"/>
      <c r="M36" s="10"/>
      <c r="N36" s="10"/>
      <c r="O36" s="10"/>
      <c r="P36" s="19" t="s">
        <v>88</v>
      </c>
      <c r="Q36" s="145"/>
      <c r="R36" s="2"/>
      <c r="S36" s="2"/>
      <c r="T36" s="20">
        <v>27000000</v>
      </c>
      <c r="U36" s="20"/>
    </row>
    <row r="37" spans="2:21" ht="16.5" customHeight="1" thickBot="1" thickTop="1">
      <c r="B37" s="19"/>
      <c r="C37" s="12" t="s">
        <v>32</v>
      </c>
      <c r="D37" s="12"/>
      <c r="E37" s="12"/>
      <c r="F37" s="13" t="s">
        <v>33</v>
      </c>
      <c r="G37" s="3"/>
      <c r="H37" s="3"/>
      <c r="I37" s="68"/>
      <c r="J37" s="132">
        <v>85293</v>
      </c>
      <c r="M37" s="51" t="s">
        <v>29</v>
      </c>
      <c r="N37" s="52"/>
      <c r="O37" s="52"/>
      <c r="P37" s="53"/>
      <c r="Q37" s="72"/>
      <c r="R37" s="72"/>
      <c r="S37" s="72"/>
      <c r="T37" s="54"/>
      <c r="U37" s="111">
        <f>SUM(J7,J44)</f>
        <v>1312555297</v>
      </c>
    </row>
    <row r="38" spans="2:21" ht="16.5" customHeight="1" thickTop="1">
      <c r="B38" s="10"/>
      <c r="C38" s="17" t="s">
        <v>34</v>
      </c>
      <c r="D38" s="18"/>
      <c r="E38" s="13"/>
      <c r="F38" s="3"/>
      <c r="G38" s="3"/>
      <c r="H38" s="3"/>
      <c r="I38" s="68"/>
      <c r="J38" s="46">
        <f>SUM(I39:I40)</f>
        <v>28754603</v>
      </c>
      <c r="M38" s="2"/>
      <c r="N38" s="2"/>
      <c r="O38" s="2"/>
      <c r="P38" s="2"/>
      <c r="Q38" s="2"/>
      <c r="R38" s="2"/>
      <c r="S38" s="2"/>
      <c r="T38" s="103"/>
      <c r="U38" s="2"/>
    </row>
    <row r="39" spans="2:21" ht="16.5" customHeight="1">
      <c r="B39" s="27"/>
      <c r="C39" s="19"/>
      <c r="D39" s="20"/>
      <c r="E39" s="87" t="s">
        <v>22</v>
      </c>
      <c r="F39" s="57" t="s">
        <v>52</v>
      </c>
      <c r="G39" s="57"/>
      <c r="H39" s="57"/>
      <c r="I39" s="69">
        <v>3697203</v>
      </c>
      <c r="J39" s="50"/>
      <c r="M39" s="8" t="s">
        <v>30</v>
      </c>
      <c r="N39" s="5"/>
      <c r="O39" s="5"/>
      <c r="P39" s="5"/>
      <c r="Q39" s="5"/>
      <c r="R39" s="5"/>
      <c r="S39" s="5"/>
      <c r="T39" s="6"/>
      <c r="U39" s="9" t="s">
        <v>49</v>
      </c>
    </row>
    <row r="40" spans="2:21" ht="16.5" customHeight="1">
      <c r="B40" s="73"/>
      <c r="C40" s="22"/>
      <c r="D40" s="23"/>
      <c r="E40" s="165" t="s">
        <v>8</v>
      </c>
      <c r="F40" s="74" t="s">
        <v>119</v>
      </c>
      <c r="G40" s="81"/>
      <c r="H40" s="74"/>
      <c r="I40" s="75">
        <v>25057400</v>
      </c>
      <c r="J40" s="76"/>
      <c r="M40" s="11" t="s">
        <v>31</v>
      </c>
      <c r="N40" s="12"/>
      <c r="O40" s="13"/>
      <c r="P40" s="3"/>
      <c r="Q40" s="3"/>
      <c r="R40" s="3"/>
      <c r="S40" s="3"/>
      <c r="T40" s="14"/>
      <c r="U40" s="29">
        <f>SUM(U41,U47,U54)</f>
        <v>164631436</v>
      </c>
    </row>
    <row r="41" spans="2:21" ht="16.5" customHeight="1">
      <c r="B41" s="152"/>
      <c r="C41" s="26"/>
      <c r="D41" s="26"/>
      <c r="E41" s="153"/>
      <c r="F41" s="26"/>
      <c r="G41" s="154"/>
      <c r="H41" s="26"/>
      <c r="I41" s="154"/>
      <c r="J41" s="155"/>
      <c r="M41" s="10"/>
      <c r="N41" s="17" t="s">
        <v>47</v>
      </c>
      <c r="O41" s="26"/>
      <c r="P41" s="3"/>
      <c r="Q41" s="3"/>
      <c r="R41" s="3"/>
      <c r="S41" s="3"/>
      <c r="T41" s="14"/>
      <c r="U41" s="29">
        <f>SUM(U42:U44)</f>
        <v>71732262</v>
      </c>
    </row>
    <row r="42" spans="2:21" ht="16.5" customHeight="1">
      <c r="B42" s="27"/>
      <c r="C42" s="2"/>
      <c r="D42" s="2"/>
      <c r="E42" s="156"/>
      <c r="F42" s="2"/>
      <c r="G42" s="157"/>
      <c r="H42" s="2"/>
      <c r="I42" s="157"/>
      <c r="J42" s="63"/>
      <c r="M42" s="10"/>
      <c r="N42" s="27"/>
      <c r="O42" s="7"/>
      <c r="P42" s="180" t="s">
        <v>57</v>
      </c>
      <c r="Q42" s="17" t="s">
        <v>118</v>
      </c>
      <c r="R42" s="26"/>
      <c r="S42" s="26"/>
      <c r="T42" s="18">
        <v>12257906</v>
      </c>
      <c r="U42" s="158">
        <f>SUM(T42:T43)</f>
        <v>23572906</v>
      </c>
    </row>
    <row r="43" spans="2:21" ht="16.5" customHeight="1">
      <c r="B43" s="73"/>
      <c r="C43" s="74"/>
      <c r="D43" s="74"/>
      <c r="E43" s="151"/>
      <c r="F43" s="151"/>
      <c r="G43" s="151"/>
      <c r="H43" s="74"/>
      <c r="I43" s="81"/>
      <c r="J43" s="150"/>
      <c r="M43" s="10"/>
      <c r="N43" s="27"/>
      <c r="O43" s="7"/>
      <c r="P43" s="181"/>
      <c r="Q43" s="159" t="s">
        <v>121</v>
      </c>
      <c r="R43" s="160"/>
      <c r="S43" s="160"/>
      <c r="T43" s="42">
        <v>11315000</v>
      </c>
      <c r="U43" s="161"/>
    </row>
    <row r="44" spans="2:21" ht="16.5" customHeight="1">
      <c r="B44" s="64" t="s">
        <v>35</v>
      </c>
      <c r="C44" s="65"/>
      <c r="D44" s="65"/>
      <c r="E44" s="65"/>
      <c r="F44" s="117"/>
      <c r="G44" s="114" t="s">
        <v>96</v>
      </c>
      <c r="H44" s="114" t="s">
        <v>97</v>
      </c>
      <c r="I44" s="115" t="s">
        <v>98</v>
      </c>
      <c r="J44" s="66">
        <f>SUM(J45,U6)</f>
        <v>862316339</v>
      </c>
      <c r="M44" s="10"/>
      <c r="N44" s="27"/>
      <c r="O44" s="7"/>
      <c r="P44" s="171" t="s">
        <v>58</v>
      </c>
      <c r="Q44" s="19" t="s">
        <v>95</v>
      </c>
      <c r="R44" s="2"/>
      <c r="S44" s="2"/>
      <c r="T44" s="20">
        <v>42748000</v>
      </c>
      <c r="U44" s="62">
        <f>SUM(T44:T46)</f>
        <v>48159356</v>
      </c>
    </row>
    <row r="45" spans="2:21" ht="16.5" customHeight="1">
      <c r="B45" s="10"/>
      <c r="C45" s="11" t="s">
        <v>36</v>
      </c>
      <c r="D45" s="12"/>
      <c r="E45" s="13"/>
      <c r="F45" s="118"/>
      <c r="G45" s="133">
        <f>G46+G49</f>
        <v>1181714512</v>
      </c>
      <c r="H45" s="133">
        <f>H46+H49</f>
        <v>709014893</v>
      </c>
      <c r="I45" s="134">
        <f>G45-H45</f>
        <v>472699619</v>
      </c>
      <c r="J45" s="29">
        <f>SUM(J46,J49)</f>
        <v>472699619</v>
      </c>
      <c r="M45" s="10"/>
      <c r="N45" s="19"/>
      <c r="O45" s="2"/>
      <c r="P45" s="172"/>
      <c r="Q45" s="70" t="s">
        <v>60</v>
      </c>
      <c r="R45" s="80"/>
      <c r="S45" s="80"/>
      <c r="T45" s="77">
        <v>1631746</v>
      </c>
      <c r="U45" s="21"/>
    </row>
    <row r="46" spans="2:21" ht="16.5" customHeight="1">
      <c r="B46" s="10"/>
      <c r="C46" s="21"/>
      <c r="D46" s="11" t="s">
        <v>27</v>
      </c>
      <c r="E46" s="13"/>
      <c r="F46" s="118"/>
      <c r="G46" s="135">
        <f>SUM(G47:G48)</f>
        <v>229000000</v>
      </c>
      <c r="H46" s="135">
        <f>SUM(H47:H48)</f>
        <v>0</v>
      </c>
      <c r="I46" s="136">
        <f>G46-H46</f>
        <v>229000000</v>
      </c>
      <c r="J46" s="40">
        <f>SUM(J47:J48)</f>
        <v>229000000</v>
      </c>
      <c r="M46" s="10"/>
      <c r="N46" s="19"/>
      <c r="O46" s="2"/>
      <c r="P46" s="173"/>
      <c r="Q46" s="70" t="s">
        <v>61</v>
      </c>
      <c r="R46" s="80"/>
      <c r="S46" s="80"/>
      <c r="T46" s="77">
        <v>3779610</v>
      </c>
      <c r="U46" s="21"/>
    </row>
    <row r="47" spans="2:21" ht="16.5" customHeight="1">
      <c r="B47" s="10"/>
      <c r="C47" s="21"/>
      <c r="D47" s="19"/>
      <c r="E47" s="82" t="s">
        <v>13</v>
      </c>
      <c r="F47" s="82" t="s">
        <v>43</v>
      </c>
      <c r="G47" s="137">
        <v>200000000</v>
      </c>
      <c r="H47" s="137">
        <v>0</v>
      </c>
      <c r="I47" s="138">
        <f>G47-H47</f>
        <v>200000000</v>
      </c>
      <c r="J47" s="60">
        <f>SUM(I47)</f>
        <v>200000000</v>
      </c>
      <c r="M47" s="10"/>
      <c r="N47" s="17" t="s">
        <v>37</v>
      </c>
      <c r="O47" s="26"/>
      <c r="P47" s="3"/>
      <c r="Q47" s="3"/>
      <c r="R47" s="3"/>
      <c r="S47" s="3"/>
      <c r="T47" s="14"/>
      <c r="U47" s="29">
        <f>SUM(T48:T53)</f>
        <v>13491454</v>
      </c>
    </row>
    <row r="48" spans="2:21" ht="16.5" customHeight="1">
      <c r="B48" s="10"/>
      <c r="C48" s="21"/>
      <c r="D48" s="19"/>
      <c r="E48" s="165" t="s">
        <v>8</v>
      </c>
      <c r="F48" s="67" t="s">
        <v>42</v>
      </c>
      <c r="G48" s="139">
        <v>29000000</v>
      </c>
      <c r="H48" s="140">
        <v>0</v>
      </c>
      <c r="I48" s="141">
        <f>G48-H48</f>
        <v>29000000</v>
      </c>
      <c r="J48" s="59">
        <f>SUM(I48:I48)</f>
        <v>29000000</v>
      </c>
      <c r="M48" s="10"/>
      <c r="N48" s="27"/>
      <c r="O48" s="28"/>
      <c r="P48" s="38" t="s">
        <v>89</v>
      </c>
      <c r="Q48" s="57"/>
      <c r="R48" s="57"/>
      <c r="S48" s="57"/>
      <c r="T48" s="39">
        <v>412840</v>
      </c>
      <c r="U48" s="37"/>
    </row>
    <row r="49" spans="2:21" ht="16.5" customHeight="1">
      <c r="B49" s="10"/>
      <c r="C49" s="10"/>
      <c r="D49" s="11" t="s">
        <v>5</v>
      </c>
      <c r="E49" s="13"/>
      <c r="F49" s="119"/>
      <c r="G49" s="135">
        <f>SUM(G50:G56)</f>
        <v>952714512</v>
      </c>
      <c r="H49" s="135">
        <f>SUM(H50:H56)</f>
        <v>709014893</v>
      </c>
      <c r="I49" s="136">
        <f>G49-H49</f>
        <v>243699619</v>
      </c>
      <c r="J49" s="29">
        <f>SUM(I50:I56)</f>
        <v>243699619</v>
      </c>
      <c r="M49" s="10"/>
      <c r="N49" s="27"/>
      <c r="O49" s="28"/>
      <c r="P49" s="34" t="s">
        <v>78</v>
      </c>
      <c r="Q49" s="47"/>
      <c r="R49" s="47"/>
      <c r="S49" s="47"/>
      <c r="T49" s="35">
        <v>3541062</v>
      </c>
      <c r="U49" s="33"/>
    </row>
    <row r="50" spans="2:21" ht="16.5" customHeight="1">
      <c r="B50" s="10"/>
      <c r="C50" s="10"/>
      <c r="D50" s="19"/>
      <c r="E50" s="87" t="s">
        <v>13</v>
      </c>
      <c r="F50" s="84" t="s">
        <v>41</v>
      </c>
      <c r="G50" s="137">
        <v>253893234</v>
      </c>
      <c r="H50" s="137">
        <v>98827936</v>
      </c>
      <c r="I50" s="142">
        <f aca="true" t="shared" si="1" ref="I50:I56">G50-H50</f>
        <v>155065298</v>
      </c>
      <c r="J50" s="58">
        <f>SUM(I50)</f>
        <v>155065298</v>
      </c>
      <c r="M50" s="10"/>
      <c r="N50" s="27"/>
      <c r="O50" s="28"/>
      <c r="P50" s="34" t="s">
        <v>38</v>
      </c>
      <c r="Q50" s="47"/>
      <c r="R50" s="47"/>
      <c r="S50" s="47"/>
      <c r="T50" s="35">
        <v>4584187</v>
      </c>
      <c r="U50" s="33"/>
    </row>
    <row r="51" spans="2:21" ht="16.5" customHeight="1">
      <c r="B51" s="10"/>
      <c r="C51" s="10"/>
      <c r="D51" s="19"/>
      <c r="E51" s="171" t="s">
        <v>8</v>
      </c>
      <c r="F51" s="85" t="s">
        <v>82</v>
      </c>
      <c r="G51" s="139">
        <v>31566000</v>
      </c>
      <c r="H51" s="139">
        <v>31565999</v>
      </c>
      <c r="I51" s="141">
        <f t="shared" si="1"/>
        <v>1</v>
      </c>
      <c r="J51" s="43">
        <f>SUM(I51:I56)</f>
        <v>88634321</v>
      </c>
      <c r="M51" s="10"/>
      <c r="N51" s="27"/>
      <c r="O51" s="28"/>
      <c r="P51" s="34" t="s">
        <v>79</v>
      </c>
      <c r="Q51" s="47"/>
      <c r="R51" s="47"/>
      <c r="S51" s="47"/>
      <c r="T51" s="35">
        <f>96200+39600</f>
        <v>135800</v>
      </c>
      <c r="U51" s="33"/>
    </row>
    <row r="52" spans="2:21" ht="16.5" customHeight="1">
      <c r="B52" s="10"/>
      <c r="C52" s="10"/>
      <c r="D52" s="19"/>
      <c r="E52" s="172"/>
      <c r="F52" s="85" t="s">
        <v>83</v>
      </c>
      <c r="G52" s="139">
        <v>82011278</v>
      </c>
      <c r="H52" s="139">
        <v>82011277</v>
      </c>
      <c r="I52" s="141">
        <f t="shared" si="1"/>
        <v>1</v>
      </c>
      <c r="J52" s="45"/>
      <c r="M52" s="10"/>
      <c r="N52" s="27"/>
      <c r="O52" s="28"/>
      <c r="P52" s="19" t="s">
        <v>101</v>
      </c>
      <c r="Q52" s="2"/>
      <c r="R52" s="2"/>
      <c r="S52" s="2"/>
      <c r="T52" s="20">
        <f>422401+894280</f>
        <v>1316681</v>
      </c>
      <c r="U52" s="33"/>
    </row>
    <row r="53" spans="2:21" ht="16.5" customHeight="1">
      <c r="B53" s="10"/>
      <c r="C53" s="10"/>
      <c r="D53" s="19"/>
      <c r="E53" s="172"/>
      <c r="F53" s="85" t="s">
        <v>80</v>
      </c>
      <c r="G53" s="139">
        <v>256260000</v>
      </c>
      <c r="H53" s="139">
        <v>222099823</v>
      </c>
      <c r="I53" s="141">
        <f t="shared" si="1"/>
        <v>34160177</v>
      </c>
      <c r="J53" s="21"/>
      <c r="M53" s="10"/>
      <c r="N53" s="27"/>
      <c r="O53" s="28"/>
      <c r="P53" s="34" t="s">
        <v>59</v>
      </c>
      <c r="Q53" s="88"/>
      <c r="R53" s="47"/>
      <c r="S53" s="47"/>
      <c r="T53" s="35">
        <v>3500884</v>
      </c>
      <c r="U53" s="33"/>
    </row>
    <row r="54" spans="2:21" ht="16.5" customHeight="1">
      <c r="B54" s="10"/>
      <c r="C54" s="10"/>
      <c r="D54" s="19"/>
      <c r="E54" s="172"/>
      <c r="F54" s="85" t="s">
        <v>81</v>
      </c>
      <c r="G54" s="139">
        <v>250000000</v>
      </c>
      <c r="H54" s="139">
        <v>197764194</v>
      </c>
      <c r="I54" s="141">
        <f t="shared" si="1"/>
        <v>52235806</v>
      </c>
      <c r="J54" s="21"/>
      <c r="M54" s="10"/>
      <c r="N54" s="12" t="s">
        <v>48</v>
      </c>
      <c r="O54" s="13"/>
      <c r="P54" s="14"/>
      <c r="Q54" s="13" t="s">
        <v>120</v>
      </c>
      <c r="R54" s="3"/>
      <c r="S54" s="3"/>
      <c r="T54" s="14"/>
      <c r="U54" s="12">
        <v>79407720</v>
      </c>
    </row>
    <row r="55" spans="2:21" ht="16.5" customHeight="1" thickBot="1">
      <c r="B55" s="10"/>
      <c r="C55" s="10"/>
      <c r="D55" s="19"/>
      <c r="E55" s="172"/>
      <c r="F55" s="67" t="s">
        <v>39</v>
      </c>
      <c r="G55" s="139">
        <v>34900000</v>
      </c>
      <c r="H55" s="139">
        <v>32661665</v>
      </c>
      <c r="I55" s="141">
        <f t="shared" si="1"/>
        <v>2238335</v>
      </c>
      <c r="J55" s="21"/>
      <c r="M55" s="11" t="s">
        <v>76</v>
      </c>
      <c r="N55" s="11"/>
      <c r="O55" s="17"/>
      <c r="P55" s="18"/>
      <c r="Q55" s="17" t="s">
        <v>75</v>
      </c>
      <c r="R55" s="26"/>
      <c r="S55" s="26"/>
      <c r="T55" s="18"/>
      <c r="U55" s="78">
        <v>8169000</v>
      </c>
    </row>
    <row r="56" spans="2:21" ht="14.25" thickBot="1" thickTop="1">
      <c r="B56" s="61"/>
      <c r="C56" s="61"/>
      <c r="D56" s="22"/>
      <c r="E56" s="173"/>
      <c r="F56" s="86" t="s">
        <v>40</v>
      </c>
      <c r="G56" s="143">
        <v>44084000</v>
      </c>
      <c r="H56" s="143">
        <v>44083999</v>
      </c>
      <c r="I56" s="144">
        <f t="shared" si="1"/>
        <v>1</v>
      </c>
      <c r="J56" s="24"/>
      <c r="M56" s="71" t="s">
        <v>77</v>
      </c>
      <c r="N56" s="72"/>
      <c r="O56" s="72"/>
      <c r="P56" s="72"/>
      <c r="Q56" s="72"/>
      <c r="R56" s="72"/>
      <c r="S56" s="72"/>
      <c r="T56" s="54"/>
      <c r="U56" s="79">
        <f>U40+U55</f>
        <v>172800436</v>
      </c>
    </row>
    <row r="57" spans="13:21" ht="14.25" thickBot="1" thickTop="1">
      <c r="M57" s="71" t="s">
        <v>44</v>
      </c>
      <c r="N57" s="72"/>
      <c r="O57" s="72"/>
      <c r="P57" s="72"/>
      <c r="Q57" s="72"/>
      <c r="R57" s="72"/>
      <c r="S57" s="72"/>
      <c r="T57" s="54"/>
      <c r="U57" s="111">
        <f>U37-U56</f>
        <v>1139754861</v>
      </c>
    </row>
    <row r="58" ht="13.5" thickTop="1">
      <c r="T58" s="1"/>
    </row>
  </sheetData>
  <sheetProtection/>
  <mergeCells count="23">
    <mergeCell ref="B6:I6"/>
    <mergeCell ref="F36:H36"/>
    <mergeCell ref="E30:E34"/>
    <mergeCell ref="B2:U2"/>
    <mergeCell ref="B5:J5"/>
    <mergeCell ref="M5:U5"/>
    <mergeCell ref="I3:P3"/>
    <mergeCell ref="P8:P11"/>
    <mergeCell ref="G24:I24"/>
    <mergeCell ref="P12:P17"/>
    <mergeCell ref="P44:P46"/>
    <mergeCell ref="P42:P43"/>
    <mergeCell ref="E51:E56"/>
    <mergeCell ref="F30:H30"/>
    <mergeCell ref="F33:H33"/>
    <mergeCell ref="F34:H34"/>
    <mergeCell ref="O29:P29"/>
    <mergeCell ref="F35:H35"/>
    <mergeCell ref="P20:P23"/>
    <mergeCell ref="O30:P30"/>
    <mergeCell ref="E35:E36"/>
    <mergeCell ref="F31:H31"/>
    <mergeCell ref="F32:H32"/>
  </mergeCells>
  <printOptions horizontalCentered="1" verticalCentered="1"/>
  <pageMargins left="0" right="0" top="0.3937007874015748" bottom="0" header="0.5118110236220472" footer="0.5118110236220472"/>
  <pageSetup blackAndWhite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社会福祉法人三吉</dc:creator>
  <cp:keywords/>
  <dc:description/>
  <cp:lastModifiedBy>MIYOSHI11</cp:lastModifiedBy>
  <cp:lastPrinted>2021-06-21T04:52:43Z</cp:lastPrinted>
  <dcterms:created xsi:type="dcterms:W3CDTF">2013-05-08T05:14:03Z</dcterms:created>
  <dcterms:modified xsi:type="dcterms:W3CDTF">2021-06-21T04:53:49Z</dcterms:modified>
  <cp:category/>
  <cp:version/>
  <cp:contentType/>
  <cp:contentStatus/>
</cp:coreProperties>
</file>